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60" windowHeight="12270" tabRatio="916" activeTab="0"/>
  </bookViews>
  <sheets>
    <sheet name="총괄" sheetId="1" r:id="rId1"/>
    <sheet name="1월" sheetId="2" r:id="rId2"/>
    <sheet name="2월" sheetId="3" r:id="rId3"/>
    <sheet name="3월" sheetId="4" r:id="rId4"/>
    <sheet name="4월" sheetId="5" r:id="rId5"/>
    <sheet name="5월" sheetId="6" r:id="rId6"/>
    <sheet name="6월" sheetId="7" r:id="rId7"/>
    <sheet name="7월" sheetId="8" r:id="rId8"/>
    <sheet name="8월" sheetId="9" r:id="rId9"/>
    <sheet name="9월" sheetId="10" r:id="rId10"/>
    <sheet name="10월" sheetId="11" r:id="rId11"/>
    <sheet name="11월" sheetId="12" r:id="rId12"/>
    <sheet name="12월" sheetId="13" r:id="rId13"/>
  </sheets>
  <definedNames>
    <definedName name="_xlnm.Print_Area" localSheetId="10">'10월'!$A$1:$T$42</definedName>
    <definedName name="_xlnm.Print_Area" localSheetId="11">'11월'!$A$1:$T$41</definedName>
    <definedName name="_xlnm.Print_Area" localSheetId="12">'12월'!$A$1:$T$42</definedName>
    <definedName name="_xlnm.Print_Area" localSheetId="1">'1월'!$A$1:$T$42</definedName>
    <definedName name="_xlnm.Print_Area" localSheetId="2">'2월'!$A$1:$T$40</definedName>
    <definedName name="_xlnm.Print_Area" localSheetId="3">'3월'!$A$1:$T$42</definedName>
    <definedName name="_xlnm.Print_Area" localSheetId="4">'4월'!$A$1:$T$41</definedName>
    <definedName name="_xlnm.Print_Area" localSheetId="5">'5월'!$A$1:$T$42</definedName>
    <definedName name="_xlnm.Print_Area" localSheetId="6">'6월'!$A$1:$T$41</definedName>
    <definedName name="_xlnm.Print_Area" localSheetId="7">'7월'!$A$1:$T$42</definedName>
    <definedName name="_xlnm.Print_Area" localSheetId="8">'8월'!$A$1:$T$42</definedName>
    <definedName name="_xlnm.Print_Area" localSheetId="9">'9월'!$A$1:$T$41</definedName>
    <definedName name="_xlnm.Print_Area" localSheetId="0">'총괄'!$A$1:$K$30</definedName>
  </definedNames>
  <calcPr fullCalcOnLoad="1"/>
</workbook>
</file>

<file path=xl/comments10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4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4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4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7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4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4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8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39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0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11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5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5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5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8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5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5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9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40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2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12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4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4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4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7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4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4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8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39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0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13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5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5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5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8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5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5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9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40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2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2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5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M8" authorId="0">
      <text>
        <r>
          <rPr>
            <b/>
            <sz val="11"/>
            <rFont val="굴림"/>
            <family val="3"/>
          </rPr>
          <t>해당 구간의 연비이며 이 구간의 연비는 전월 주유후 운행한 거리에 따른 연비이므로 전월의 연비산정에 반영하여야함</t>
        </r>
      </text>
    </comment>
    <comment ref="M14" authorId="0">
      <text>
        <r>
          <rPr>
            <b/>
            <sz val="11"/>
            <rFont val="굴림"/>
            <family val="3"/>
          </rPr>
          <t>당월 해당 구간의 연비</t>
        </r>
      </text>
    </comment>
    <comment ref="L35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5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8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5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5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M20" authorId="0">
      <text>
        <r>
          <rPr>
            <b/>
            <sz val="11"/>
            <rFont val="굴림"/>
            <family val="3"/>
          </rPr>
          <t>당월 해당 구간의 연비</t>
        </r>
      </text>
    </comment>
    <comment ref="M24" authorId="0">
      <text>
        <r>
          <rPr>
            <b/>
            <sz val="11"/>
            <rFont val="굴림"/>
            <family val="3"/>
          </rPr>
          <t>당월 해당 구간의 연비</t>
        </r>
      </text>
    </comment>
    <comment ref="M26" authorId="0">
      <text>
        <r>
          <rPr>
            <b/>
            <sz val="11"/>
            <rFont val="굴림"/>
            <family val="3"/>
          </rPr>
          <t>당월 해당 구간의 연비</t>
        </r>
      </text>
    </comment>
    <comment ref="M32" authorId="0">
      <text>
        <r>
          <rPr>
            <b/>
            <sz val="11"/>
            <rFont val="굴림"/>
            <family val="3"/>
          </rPr>
          <t>당월 해당 구간의 연비</t>
        </r>
      </text>
    </comment>
    <comment ref="E39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40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2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3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3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3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3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6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3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3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7" authorId="0">
      <text>
        <r>
          <rPr>
            <b/>
            <sz val="11"/>
            <rFont val="굴림"/>
            <family val="3"/>
          </rPr>
          <t>당월 운행 총거리 ÷ 당월 총일수 (단, 윤년이 아닌경우는 수식에서 28로 나누어야함.)</t>
        </r>
      </text>
    </comment>
    <comment ref="E38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39" authorId="0">
      <text>
        <r>
          <rPr>
            <b/>
            <sz val="11"/>
            <rFont val="굴림"/>
            <family val="3"/>
          </rPr>
          <t>당월 총일수 ÷ 당월 주유 총회수 (단, 윤년이 아닌경우는 수식에서 28을 나누어야함.)</t>
        </r>
      </text>
    </comment>
    <comment ref="E40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4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5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5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5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8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5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5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9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40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2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5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4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4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4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7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4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4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8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39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0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6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5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5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5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8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5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5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9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40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2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7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4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4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4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7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4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4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8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39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0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8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5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5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5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8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5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5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9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40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2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comments9.xml><?xml version="1.0" encoding="utf-8"?>
<comments xmlns="http://schemas.openxmlformats.org/spreadsheetml/2006/main">
  <authors>
    <author>김유진</author>
  </authors>
  <commentList>
    <comment ref="K3" authorId="0">
      <text>
        <r>
          <rPr>
            <b/>
            <sz val="11"/>
            <rFont val="굴림"/>
            <family val="3"/>
          </rPr>
          <t>자동계산</t>
        </r>
      </text>
    </comment>
    <comment ref="M3" authorId="0">
      <text>
        <r>
          <rPr>
            <b/>
            <sz val="11"/>
            <rFont val="굴림"/>
            <family val="3"/>
          </rPr>
          <t>자동계산</t>
        </r>
      </text>
    </comment>
    <comment ref="M35" authorId="0">
      <text>
        <r>
          <rPr>
            <b/>
            <sz val="11"/>
            <rFont val="굴림"/>
            <family val="3"/>
          </rPr>
          <t>구간거리합계에 따른 연비임(당월의 주행연비가 아님)</t>
        </r>
      </text>
    </comment>
    <comment ref="L35" authorId="0">
      <text>
        <r>
          <rPr>
            <b/>
            <sz val="11"/>
            <rFont val="굴림"/>
            <family val="3"/>
          </rPr>
          <t>구간거리 합계는 전월 주유후 운행한거리가 포함되어있으며 또한 당월 마지막 주유후 운행한거리가 누락되어있음</t>
        </r>
      </text>
    </comment>
    <comment ref="K35" authorId="0">
      <text>
        <r>
          <rPr>
            <b/>
            <sz val="11"/>
            <rFont val="굴림"/>
            <family val="3"/>
          </rPr>
          <t>당월 주유 총량</t>
        </r>
      </text>
    </comment>
    <comment ref="E38" authorId="0">
      <text>
        <r>
          <rPr>
            <b/>
            <sz val="11"/>
            <rFont val="굴림"/>
            <family val="3"/>
          </rPr>
          <t>전월기록계 + 당월 운행 총거리</t>
        </r>
      </text>
    </comment>
    <comment ref="I35" authorId="0">
      <text>
        <r>
          <rPr>
            <b/>
            <sz val="11"/>
            <rFont val="굴림"/>
            <family val="3"/>
          </rPr>
          <t>당월 주유 총금액</t>
        </r>
      </text>
    </comment>
    <comment ref="H35" authorId="0">
      <text>
        <r>
          <rPr>
            <b/>
            <sz val="11"/>
            <rFont val="굴림"/>
            <family val="3"/>
          </rPr>
          <t>당월 운행 총거리</t>
        </r>
      </text>
    </comment>
    <comment ref="E39" authorId="0">
      <text>
        <r>
          <rPr>
            <b/>
            <sz val="11"/>
            <rFont val="굴림"/>
            <family val="3"/>
          </rPr>
          <t>당월 운행 총거리 ÷ 당월 총일수</t>
        </r>
      </text>
    </comment>
    <comment ref="E40" authorId="0">
      <text>
        <r>
          <rPr>
            <b/>
            <sz val="11"/>
            <rFont val="굴림"/>
            <family val="3"/>
          </rPr>
          <t>당월 주유 총회수</t>
        </r>
      </text>
    </comment>
    <comment ref="E41" authorId="0">
      <text>
        <r>
          <rPr>
            <b/>
            <sz val="11"/>
            <rFont val="굴림"/>
            <family val="3"/>
          </rPr>
          <t>당월 총일수 ÷ 당월 주유 총회수</t>
        </r>
      </text>
    </comment>
    <comment ref="E42" authorId="0">
      <text>
        <r>
          <rPr>
            <b/>
            <sz val="11"/>
            <rFont val="굴림"/>
            <family val="3"/>
          </rPr>
          <t>(당월 운행 총거리 - 당월 첫회 주유시까지의 운행거리 + 익월 첫회 주유시까지의 운행거리) ÷ (당월 주유 총량)</t>
        </r>
      </text>
    </comment>
  </commentList>
</comments>
</file>

<file path=xl/sharedStrings.xml><?xml version="1.0" encoding="utf-8"?>
<sst xmlns="http://schemas.openxmlformats.org/spreadsheetml/2006/main" count="833" uniqueCount="112">
  <si>
    <t>합계</t>
  </si>
  <si>
    <t>비고</t>
  </si>
  <si>
    <t>km</t>
  </si>
  <si>
    <t>출발시각</t>
  </si>
  <si>
    <t>도착시각</t>
  </si>
  <si>
    <t>출발지</t>
  </si>
  <si>
    <t>경유지</t>
  </si>
  <si>
    <t>도착지</t>
  </si>
  <si>
    <t>비고</t>
  </si>
  <si>
    <t>~</t>
  </si>
  <si>
    <t>운행일자</t>
  </si>
  <si>
    <t>정비금액</t>
  </si>
  <si>
    <t>운행거리</t>
  </si>
  <si>
    <t>도로통행료</t>
  </si>
  <si>
    <t>용품구매</t>
  </si>
  <si>
    <t>보험료</t>
  </si>
  <si>
    <t>자동차세</t>
  </si>
  <si>
    <t>주차요금</t>
  </si>
  <si>
    <r>
      <t>운행거리(</t>
    </r>
    <r>
      <rPr>
        <sz val="11"/>
        <rFont val="돋움"/>
        <family val="0"/>
      </rPr>
      <t>km)</t>
    </r>
  </si>
  <si>
    <r>
      <t>주유금액(</t>
    </r>
    <r>
      <rPr>
        <sz val="11"/>
        <rFont val="돋움"/>
        <family val="0"/>
      </rPr>
      <t>원)</t>
    </r>
  </si>
  <si>
    <t>유류단가(원)</t>
  </si>
  <si>
    <r>
      <t>주유량(</t>
    </r>
    <r>
      <rPr>
        <sz val="11"/>
        <rFont val="돋움"/>
        <family val="0"/>
      </rPr>
      <t>L)</t>
    </r>
  </si>
  <si>
    <r>
      <t>구간거리(</t>
    </r>
    <r>
      <rPr>
        <sz val="11"/>
        <rFont val="돋움"/>
        <family val="0"/>
      </rPr>
      <t>km)</t>
    </r>
  </si>
  <si>
    <r>
      <t>구간연비(</t>
    </r>
    <r>
      <rPr>
        <sz val="11"/>
        <rFont val="돋움"/>
        <family val="0"/>
      </rPr>
      <t>km/L)</t>
    </r>
  </si>
  <si>
    <t>회</t>
  </si>
  <si>
    <t>일</t>
  </si>
  <si>
    <t>km/L</t>
  </si>
  <si>
    <t>전월 기록계</t>
  </si>
  <si>
    <t>당월 주행연비</t>
  </si>
  <si>
    <t>당월 주유 총회수</t>
  </si>
  <si>
    <t>당월 1일 평균 주행거리</t>
  </si>
  <si>
    <t>당월 1회주유후 평균 운행일수</t>
  </si>
  <si>
    <t>당월 현재 기록계</t>
  </si>
  <si>
    <t>운행일자</t>
  </si>
  <si>
    <t>출발시각</t>
  </si>
  <si>
    <t>도착시각</t>
  </si>
  <si>
    <t>경유지</t>
  </si>
  <si>
    <t>도착지</t>
  </si>
  <si>
    <r>
      <t>운행거리(</t>
    </r>
    <r>
      <rPr>
        <sz val="11"/>
        <rFont val="돋움"/>
        <family val="0"/>
      </rPr>
      <t>km)</t>
    </r>
  </si>
  <si>
    <r>
      <t>주유금액(</t>
    </r>
    <r>
      <rPr>
        <sz val="11"/>
        <rFont val="돋움"/>
        <family val="0"/>
      </rPr>
      <t>원)</t>
    </r>
  </si>
  <si>
    <t>유류단가(원)</t>
  </si>
  <si>
    <r>
      <t>주유량(</t>
    </r>
    <r>
      <rPr>
        <sz val="11"/>
        <rFont val="돋움"/>
        <family val="0"/>
      </rPr>
      <t>L)</t>
    </r>
  </si>
  <si>
    <r>
      <t>구간거리(</t>
    </r>
    <r>
      <rPr>
        <sz val="11"/>
        <rFont val="돋움"/>
        <family val="0"/>
      </rPr>
      <t>km)</t>
    </r>
  </si>
  <si>
    <r>
      <t>구간연비(</t>
    </r>
    <r>
      <rPr>
        <sz val="11"/>
        <rFont val="돋움"/>
        <family val="0"/>
      </rPr>
      <t>km/L)</t>
    </r>
  </si>
  <si>
    <t>도로통행료</t>
  </si>
  <si>
    <t>주차요금</t>
  </si>
  <si>
    <t>용품구매</t>
  </si>
  <si>
    <t>자동차세</t>
  </si>
  <si>
    <t>당월 현재 기록계</t>
  </si>
  <si>
    <t>당월 1일 평균 주행거리</t>
  </si>
  <si>
    <t>당월 주유 총회수</t>
  </si>
  <si>
    <t>당월 1회주유후 평균 운행일수</t>
  </si>
  <si>
    <t>운행일자</t>
  </si>
  <si>
    <t>출발시각</t>
  </si>
  <si>
    <t>~</t>
  </si>
  <si>
    <t>도착시각</t>
  </si>
  <si>
    <t>출발지</t>
  </si>
  <si>
    <t>경유지</t>
  </si>
  <si>
    <t>도착지</t>
  </si>
  <si>
    <r>
      <t>운행거리(</t>
    </r>
    <r>
      <rPr>
        <sz val="11"/>
        <rFont val="돋움"/>
        <family val="0"/>
      </rPr>
      <t>km)</t>
    </r>
  </si>
  <si>
    <r>
      <t>주유금액(</t>
    </r>
    <r>
      <rPr>
        <sz val="11"/>
        <rFont val="돋움"/>
        <family val="0"/>
      </rPr>
      <t>원)</t>
    </r>
  </si>
  <si>
    <t>유류단가(원)</t>
  </si>
  <si>
    <r>
      <t>주유량(</t>
    </r>
    <r>
      <rPr>
        <sz val="11"/>
        <rFont val="돋움"/>
        <family val="0"/>
      </rPr>
      <t>L)</t>
    </r>
  </si>
  <si>
    <r>
      <t>구간거리(</t>
    </r>
    <r>
      <rPr>
        <sz val="11"/>
        <rFont val="돋움"/>
        <family val="0"/>
      </rPr>
      <t>km)</t>
    </r>
  </si>
  <si>
    <r>
      <t>구간연비(</t>
    </r>
    <r>
      <rPr>
        <sz val="11"/>
        <rFont val="돋움"/>
        <family val="0"/>
      </rPr>
      <t>km/L)</t>
    </r>
  </si>
  <si>
    <t>도로통행료</t>
  </si>
  <si>
    <t>주차요금</t>
  </si>
  <si>
    <t>정비금액</t>
  </si>
  <si>
    <t>용품구매</t>
  </si>
  <si>
    <t>보험료</t>
  </si>
  <si>
    <t>자동차세</t>
  </si>
  <si>
    <t>비고</t>
  </si>
  <si>
    <t>합계</t>
  </si>
  <si>
    <t>전월 기록계</t>
  </si>
  <si>
    <t>km</t>
  </si>
  <si>
    <t>당월 현재 기록계</t>
  </si>
  <si>
    <t>당월 1일 평균 주행거리</t>
  </si>
  <si>
    <t>당월 주유 총회수</t>
  </si>
  <si>
    <t>회</t>
  </si>
  <si>
    <t>당월 1회주유후 평균 운행일수</t>
  </si>
  <si>
    <t>일</t>
  </si>
  <si>
    <t>당월 주행연비</t>
  </si>
  <si>
    <t>km/L</t>
  </si>
  <si>
    <t>일/1회</t>
  </si>
  <si>
    <t>km/1일</t>
  </si>
  <si>
    <r>
      <t>1</t>
    </r>
    <r>
      <rPr>
        <sz val="11"/>
        <rFont val="돋움"/>
        <family val="0"/>
      </rPr>
      <t>0월4일주유함</t>
    </r>
  </si>
  <si>
    <t>-&gt; 12월 주행연비는 2009년 1월 첫회주유전까지의 운행거리를 반영해야하므로 산출하지 않음</t>
  </si>
  <si>
    <t>차량번호</t>
  </si>
  <si>
    <t>월</t>
  </si>
  <si>
    <t>주유금액</t>
  </si>
  <si>
    <r>
      <t>주행연비(</t>
    </r>
    <r>
      <rPr>
        <sz val="11"/>
        <rFont val="돋움"/>
        <family val="0"/>
      </rPr>
      <t>km/L)</t>
    </r>
  </si>
  <si>
    <r>
      <t>평균연비(</t>
    </r>
    <r>
      <rPr>
        <sz val="11"/>
        <rFont val="돋움"/>
        <family val="0"/>
      </rPr>
      <t>km/L)</t>
    </r>
  </si>
  <si>
    <r>
      <t>표준연비(</t>
    </r>
    <r>
      <rPr>
        <sz val="11"/>
        <rFont val="돋움"/>
        <family val="0"/>
      </rPr>
      <t>km/L)</t>
    </r>
  </si>
  <si>
    <t>계</t>
  </si>
  <si>
    <t>2008년도 운행기록</t>
  </si>
  <si>
    <t>2008년 1월 차량 운행기록</t>
  </si>
  <si>
    <t>당월 최고유가</t>
  </si>
  <si>
    <t>당월 최저유가</t>
  </si>
  <si>
    <t>당월 평균유가</t>
  </si>
  <si>
    <t>안성댁님 씨알이</t>
  </si>
  <si>
    <t>2008년 10월 차량 운행기록</t>
  </si>
  <si>
    <t>2008년 12월 차량 운행기록</t>
  </si>
  <si>
    <t>2008년 11월 차량 운행기록</t>
  </si>
  <si>
    <t>2008년 9월 차량 운행기록</t>
  </si>
  <si>
    <t>2008년 8월 차량 운행기록</t>
  </si>
  <si>
    <t>2008년 7월 차량 운행기록</t>
  </si>
  <si>
    <t>2008년 6월 차량 운행기록</t>
  </si>
  <si>
    <t>2008년 5월 차량 운행기록</t>
  </si>
  <si>
    <t>2008년 4월 차량 운행기록</t>
  </si>
  <si>
    <t>2008년 3월 차량 운행기록</t>
  </si>
  <si>
    <t>2008년 2월 차량 운행기록</t>
  </si>
  <si>
    <r>
      <t>*</t>
    </r>
    <r>
      <rPr>
        <sz val="11"/>
        <rFont val="돋움"/>
        <family val="0"/>
      </rPr>
      <t xml:space="preserve"> 평균연비 : 1월 ~ 11월까지의 평균연비</t>
    </r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</si>
</sst>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yyyy&quot;년&quot;\ m&quot;월&quot;\ d&quot;일&quot;"/>
    <numFmt numFmtId="179" formatCode="hh:mm"/>
    <numFmt numFmtId="180" formatCode="_-* #,##0.0_-;\-* #,##0.0_-;_-* &quot;-&quot;_-;_-@_-"/>
    <numFmt numFmtId="181" formatCode="_-* #,##0.00_-;\-* #,##0.00_-;_-* &quot;-&quot;_-;_-@_-"/>
    <numFmt numFmtId="182" formatCode="mmm/yyyy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0.00_);[Red]\(0.00\)"/>
    <numFmt numFmtId="187" formatCode="#,##0.00_);[Red]\(#,##0.00\)"/>
    <numFmt numFmtId="188" formatCode="0.0"/>
    <numFmt numFmtId="189" formatCode="_-* #,##0.000000_-;\-* #,##0.000000_-;_-* &quot;-&quot;_-;_-@_-"/>
    <numFmt numFmtId="190" formatCode="_-* #,##0.0000000_-;\-* #,##0.0000000_-;_-* &quot;-&quot;_-;_-@_-"/>
    <numFmt numFmtId="191" formatCode="_-* #,##0.00000000_-;\-* #,##0.00000000_-;_-* &quot;-&quot;_-;_-@_-"/>
    <numFmt numFmtId="192" formatCode="_-* #,##0.000000000_-;\-* #,##0.000000000_-;_-* &quot;-&quot;_-;_-@_-"/>
    <numFmt numFmtId="193" formatCode="0_);[Red]\(0\)"/>
    <numFmt numFmtId="194" formatCode="0.0_);[Red]\(0.0\)"/>
    <numFmt numFmtId="195" formatCode="0.000"/>
    <numFmt numFmtId="196" formatCode="0.0000"/>
    <numFmt numFmtId="197" formatCode="0.00000"/>
  </numFmts>
  <fonts count="10">
    <font>
      <sz val="11"/>
      <name val="돋움"/>
      <family val="0"/>
    </font>
    <font>
      <sz val="8"/>
      <name val="돋움"/>
      <family val="3"/>
    </font>
    <font>
      <b/>
      <sz val="11"/>
      <name val="돋움"/>
      <family val="0"/>
    </font>
    <font>
      <b/>
      <sz val="16"/>
      <name val="돋움"/>
      <family val="3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b/>
      <sz val="11"/>
      <name val="굴림"/>
      <family val="3"/>
    </font>
    <font>
      <sz val="11"/>
      <color indexed="10"/>
      <name val="돋움"/>
      <family val="3"/>
    </font>
    <font>
      <sz val="10"/>
      <name val="Arial"/>
      <family val="2"/>
    </font>
    <font>
      <b/>
      <sz val="8"/>
      <name val="돋움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1" fontId="2" fillId="2" borderId="1" xfId="17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horizontal="centerContinuous"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20" fontId="0" fillId="0" borderId="7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79" fontId="0" fillId="0" borderId="8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17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89" fontId="0" fillId="0" borderId="0" xfId="17" applyNumberFormat="1" applyFont="1" applyAlignment="1">
      <alignment vertical="center"/>
    </xf>
    <xf numFmtId="41" fontId="0" fillId="0" borderId="6" xfId="17" applyNumberFormat="1" applyFont="1" applyFill="1" applyBorder="1" applyAlignment="1">
      <alignment vertical="center"/>
    </xf>
    <xf numFmtId="41" fontId="0" fillId="0" borderId="2" xfId="17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81" fontId="0" fillId="0" borderId="6" xfId="17" applyNumberFormat="1" applyFont="1" applyFill="1" applyBorder="1" applyAlignment="1">
      <alignment vertical="center"/>
    </xf>
    <xf numFmtId="181" fontId="0" fillId="0" borderId="2" xfId="17" applyNumberFormat="1" applyFont="1" applyFill="1" applyBorder="1" applyAlignment="1">
      <alignment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41" fontId="2" fillId="2" borderId="1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Continuous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2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41" fontId="2" fillId="2" borderId="3" xfId="17" applyFont="1" applyFill="1" applyBorder="1" applyAlignment="1">
      <alignment vertical="center" shrinkToFit="1"/>
    </xf>
    <xf numFmtId="41" fontId="0" fillId="2" borderId="1" xfId="0" applyNumberFormat="1" applyFont="1" applyFill="1" applyBorder="1" applyAlignment="1">
      <alignment horizontal="center" vertical="center"/>
    </xf>
    <xf numFmtId="181" fontId="0" fillId="2" borderId="1" xfId="17" applyNumberFormat="1" applyFont="1" applyFill="1" applyBorder="1" applyAlignment="1">
      <alignment horizontal="center" vertical="center"/>
    </xf>
    <xf numFmtId="181" fontId="0" fillId="0" borderId="6" xfId="17" applyNumberFormat="1" applyFont="1" applyBorder="1" applyAlignment="1">
      <alignment vertical="center"/>
    </xf>
    <xf numFmtId="181" fontId="0" fillId="0" borderId="2" xfId="17" applyNumberFormat="1" applyFont="1" applyBorder="1" applyAlignment="1">
      <alignment vertical="center"/>
    </xf>
    <xf numFmtId="181" fontId="0" fillId="0" borderId="16" xfId="17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3" borderId="1" xfId="0" applyFont="1" applyFill="1" applyBorder="1" applyAlignment="1">
      <alignment horizontal="center" vertical="center"/>
    </xf>
    <xf numFmtId="181" fontId="0" fillId="4" borderId="6" xfId="17" applyNumberFormat="1" applyFont="1" applyFill="1" applyBorder="1" applyAlignment="1">
      <alignment vertical="center"/>
    </xf>
    <xf numFmtId="41" fontId="0" fillId="0" borderId="6" xfId="17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181" fontId="0" fillId="4" borderId="2" xfId="17" applyNumberFormat="1" applyFont="1" applyFill="1" applyBorder="1" applyAlignment="1">
      <alignment vertical="center"/>
    </xf>
    <xf numFmtId="41" fontId="0" fillId="0" borderId="2" xfId="17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181" fontId="0" fillId="0" borderId="16" xfId="17" applyNumberFormat="1" applyFont="1" applyFill="1" applyBorder="1" applyAlignment="1">
      <alignment vertical="center"/>
    </xf>
    <xf numFmtId="41" fontId="0" fillId="0" borderId="16" xfId="17" applyNumberFormat="1" applyFont="1" applyFill="1" applyBorder="1" applyAlignment="1">
      <alignment vertical="center"/>
    </xf>
    <xf numFmtId="181" fontId="0" fillId="4" borderId="16" xfId="17" applyNumberFormat="1" applyFont="1" applyFill="1" applyBorder="1" applyAlignment="1">
      <alignment vertical="center"/>
    </xf>
    <xf numFmtId="41" fontId="0" fillId="0" borderId="16" xfId="17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81" fontId="2" fillId="2" borderId="1" xfId="17" applyNumberFormat="1" applyFont="1" applyFill="1" applyBorder="1" applyAlignment="1">
      <alignment vertical="center"/>
    </xf>
    <xf numFmtId="41" fontId="2" fillId="2" borderId="1" xfId="17" applyNumberFormat="1" applyFont="1" applyFill="1" applyBorder="1" applyAlignment="1">
      <alignment vertical="center"/>
    </xf>
    <xf numFmtId="41" fontId="2" fillId="2" borderId="1" xfId="17" applyFont="1" applyFill="1" applyBorder="1" applyAlignment="1">
      <alignment vertical="center"/>
    </xf>
    <xf numFmtId="0" fontId="2" fillId="5" borderId="6" xfId="0" applyFont="1" applyFill="1" applyBorder="1" applyAlignment="1">
      <alignment horizontal="right" vertical="center"/>
    </xf>
    <xf numFmtId="41" fontId="2" fillId="5" borderId="6" xfId="17" applyFont="1" applyFill="1" applyBorder="1" applyAlignment="1">
      <alignment vertical="center"/>
    </xf>
    <xf numFmtId="0" fontId="2" fillId="5" borderId="2" xfId="0" applyFont="1" applyFill="1" applyBorder="1" applyAlignment="1">
      <alignment horizontal="right" vertical="center"/>
    </xf>
    <xf numFmtId="181" fontId="2" fillId="5" borderId="2" xfId="17" applyNumberFormat="1" applyFont="1" applyFill="1" applyBorder="1" applyAlignment="1">
      <alignment vertical="center"/>
    </xf>
    <xf numFmtId="41" fontId="2" fillId="5" borderId="2" xfId="17" applyFont="1" applyFill="1" applyBorder="1" applyAlignment="1">
      <alignment vertical="center"/>
    </xf>
    <xf numFmtId="0" fontId="2" fillId="5" borderId="16" xfId="0" applyFont="1" applyFill="1" applyBorder="1" applyAlignment="1">
      <alignment horizontal="right" vertical="center"/>
    </xf>
    <xf numFmtId="181" fontId="2" fillId="5" borderId="16" xfId="17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181" fontId="2" fillId="6" borderId="1" xfId="17" applyNumberFormat="1" applyFont="1" applyFill="1" applyBorder="1" applyAlignment="1">
      <alignment vertical="center"/>
    </xf>
    <xf numFmtId="20" fontId="0" fillId="0" borderId="17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181" fontId="0" fillId="2" borderId="0" xfId="17" applyNumberFormat="1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41" fontId="0" fillId="4" borderId="13" xfId="17" applyFont="1" applyFill="1" applyBorder="1" applyAlignment="1">
      <alignment vertical="center" shrinkToFit="1"/>
    </xf>
    <xf numFmtId="41" fontId="0" fillId="4" borderId="21" xfId="17" applyFont="1" applyFill="1" applyBorder="1" applyAlignment="1">
      <alignment vertical="center" shrinkToFit="1"/>
    </xf>
    <xf numFmtId="41" fontId="0" fillId="4" borderId="22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horizontal="center" vertical="center"/>
    </xf>
    <xf numFmtId="41" fontId="0" fillId="4" borderId="2" xfId="17" applyFont="1" applyFill="1" applyBorder="1" applyAlignment="1">
      <alignment vertical="center" shrinkToFit="1"/>
    </xf>
    <xf numFmtId="41" fontId="0" fillId="4" borderId="23" xfId="17" applyFont="1" applyFill="1" applyBorder="1" applyAlignment="1">
      <alignment vertical="center" shrinkToFit="1"/>
    </xf>
    <xf numFmtId="0" fontId="0" fillId="4" borderId="15" xfId="0" applyFont="1" applyFill="1" applyBorder="1" applyAlignment="1">
      <alignment horizontal="center" vertical="center"/>
    </xf>
    <xf numFmtId="41" fontId="0" fillId="4" borderId="15" xfId="17" applyFont="1" applyFill="1" applyBorder="1" applyAlignment="1">
      <alignment vertical="center" shrinkToFit="1"/>
    </xf>
    <xf numFmtId="41" fontId="0" fillId="4" borderId="24" xfId="17" applyFont="1" applyFill="1" applyBorder="1" applyAlignment="1">
      <alignment vertical="center" shrinkToFit="1"/>
    </xf>
    <xf numFmtId="181" fontId="2" fillId="4" borderId="6" xfId="17" applyNumberFormat="1" applyFont="1" applyFill="1" applyBorder="1" applyAlignment="1">
      <alignment vertical="center"/>
    </xf>
    <xf numFmtId="181" fontId="2" fillId="4" borderId="2" xfId="17" applyNumberFormat="1" applyFont="1" applyFill="1" applyBorder="1" applyAlignment="1">
      <alignment vertical="center"/>
    </xf>
    <xf numFmtId="181" fontId="2" fillId="4" borderId="16" xfId="17" applyNumberFormat="1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41" fontId="2" fillId="5" borderId="6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81" fontId="2" fillId="2" borderId="6" xfId="17" applyNumberFormat="1" applyFont="1" applyFill="1" applyBorder="1" applyAlignment="1">
      <alignment vertical="center"/>
    </xf>
    <xf numFmtId="41" fontId="2" fillId="2" borderId="6" xfId="17" applyNumberFormat="1" applyFont="1" applyFill="1" applyBorder="1" applyAlignment="1">
      <alignment vertical="center"/>
    </xf>
    <xf numFmtId="41" fontId="2" fillId="2" borderId="6" xfId="17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6" xfId="17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총괄!$C$18</c:f>
              <c:strCache>
                <c:ptCount val="1"/>
                <c:pt idx="0">
                  <c:v>주행연비(km/L)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val>
            <c:numRef>
              <c:f>총괄!$C$19:$C$30</c:f>
              <c:numCache/>
            </c:numRef>
          </c:val>
          <c:smooth val="1"/>
        </c:ser>
        <c:ser>
          <c:idx val="1"/>
          <c:order val="1"/>
          <c:tx>
            <c:strRef>
              <c:f>총괄!$D$18</c:f>
              <c:strCache>
                <c:ptCount val="1"/>
                <c:pt idx="0">
                  <c:v>평균연비(km/L)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총괄!$D$19:$D$30</c:f>
              <c:numCache/>
            </c:numRef>
          </c:val>
          <c:smooth val="1"/>
        </c:ser>
        <c:ser>
          <c:idx val="2"/>
          <c:order val="2"/>
          <c:tx>
            <c:strRef>
              <c:f>총괄!$E$18</c:f>
              <c:strCache>
                <c:ptCount val="1"/>
                <c:pt idx="0">
                  <c:v>표준연비(km/L)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val>
            <c:numRef>
              <c:f>총괄!$E$19:$E$30</c:f>
              <c:numCache/>
            </c:numRef>
          </c:val>
          <c:smooth val="1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59616"/>
        <c:crosses val="autoZero"/>
        <c:auto val="0"/>
        <c:lblOffset val="100"/>
        <c:noMultiLvlLbl val="0"/>
      </c:catAx>
      <c:valAx>
        <c:axId val="10659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5540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17</xdr:row>
      <xdr:rowOff>0</xdr:rowOff>
    </xdr:from>
    <xdr:to>
      <xdr:col>10</xdr:col>
      <xdr:colOff>1333500</xdr:colOff>
      <xdr:row>29</xdr:row>
      <xdr:rowOff>304800</xdr:rowOff>
    </xdr:to>
    <xdr:graphicFrame>
      <xdr:nvGraphicFramePr>
        <xdr:cNvPr id="1" name="Chart 1"/>
        <xdr:cNvGraphicFramePr/>
      </xdr:nvGraphicFramePr>
      <xdr:xfrm>
        <a:off x="5600700" y="5343525"/>
        <a:ext cx="8058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75" zoomScaleSheetLayoutView="75" workbookViewId="0" topLeftCell="A1">
      <selection activeCell="K16" sqref="K16"/>
    </sheetView>
  </sheetViews>
  <sheetFormatPr defaultColWidth="8.88671875" defaultRowHeight="24.75" customHeight="1"/>
  <cols>
    <col min="1" max="1" width="12.77734375" style="36" customWidth="1"/>
    <col min="2" max="2" width="4.77734375" style="36" customWidth="1"/>
    <col min="3" max="12" width="15.77734375" style="36" customWidth="1"/>
    <col min="13" max="16384" width="8.88671875" style="36" customWidth="1"/>
  </cols>
  <sheetData>
    <row r="1" spans="1:12" s="35" customFormat="1" ht="24.75" customHeight="1">
      <c r="A1" s="34" t="s">
        <v>94</v>
      </c>
      <c r="B1" s="34"/>
      <c r="C1" s="34"/>
      <c r="D1" s="34"/>
      <c r="E1" s="34"/>
      <c r="F1" s="34"/>
      <c r="G1" s="34"/>
      <c r="H1" s="34"/>
      <c r="I1" s="34"/>
      <c r="J1" s="34"/>
      <c r="K1" s="39"/>
      <c r="L1" s="39"/>
    </row>
    <row r="2" ht="24.75" customHeight="1">
      <c r="J2" s="37"/>
    </row>
    <row r="3" spans="1:11" ht="24.75" customHeight="1">
      <c r="A3" s="41" t="s">
        <v>87</v>
      </c>
      <c r="B3" s="41" t="s">
        <v>88</v>
      </c>
      <c r="C3" s="42" t="s">
        <v>12</v>
      </c>
      <c r="D3" s="42" t="s">
        <v>89</v>
      </c>
      <c r="E3" s="42" t="s">
        <v>44</v>
      </c>
      <c r="F3" s="42" t="s">
        <v>45</v>
      </c>
      <c r="G3" s="42" t="s">
        <v>11</v>
      </c>
      <c r="H3" s="42" t="s">
        <v>46</v>
      </c>
      <c r="I3" s="42" t="s">
        <v>15</v>
      </c>
      <c r="J3" s="45" t="s">
        <v>47</v>
      </c>
      <c r="K3" s="46" t="s">
        <v>93</v>
      </c>
    </row>
    <row r="4" spans="1:11" ht="24.75" customHeight="1">
      <c r="A4" s="43" t="s">
        <v>99</v>
      </c>
      <c r="B4" s="88">
        <v>1</v>
      </c>
      <c r="C4" s="89">
        <f>1월!H35</f>
        <v>1567</v>
      </c>
      <c r="D4" s="89">
        <f>1월!I35</f>
        <v>300000</v>
      </c>
      <c r="E4" s="89">
        <f>1월!N35</f>
        <v>0</v>
      </c>
      <c r="F4" s="89">
        <f>1월!O35</f>
        <v>0</v>
      </c>
      <c r="G4" s="89">
        <f>1월!P35</f>
        <v>0</v>
      </c>
      <c r="H4" s="89">
        <f>1월!Q35</f>
        <v>0</v>
      </c>
      <c r="I4" s="89">
        <f>1월!R35</f>
        <v>0</v>
      </c>
      <c r="J4" s="90">
        <f>1월!S35</f>
        <v>0</v>
      </c>
      <c r="K4" s="91">
        <f>SUM(D4:J4)</f>
        <v>300000</v>
      </c>
    </row>
    <row r="5" spans="1:11" ht="24.75" customHeight="1">
      <c r="A5" s="44"/>
      <c r="B5" s="92">
        <f>B4+1</f>
        <v>2</v>
      </c>
      <c r="C5" s="93">
        <f>2월!H33</f>
        <v>1723</v>
      </c>
      <c r="D5" s="93">
        <f>2월!I33</f>
        <v>363000</v>
      </c>
      <c r="E5" s="93">
        <f>2월!N33</f>
        <v>0</v>
      </c>
      <c r="F5" s="93">
        <f>2월!O33</f>
        <v>0</v>
      </c>
      <c r="G5" s="93">
        <f>2월!P33</f>
        <v>0</v>
      </c>
      <c r="H5" s="93">
        <f>2월!Q33</f>
        <v>0</v>
      </c>
      <c r="I5" s="93">
        <f>2월!R33</f>
        <v>0</v>
      </c>
      <c r="J5" s="94">
        <f>2월!S33</f>
        <v>0</v>
      </c>
      <c r="K5" s="91">
        <f aca="true" t="shared" si="0" ref="K5:K15">SUM(D5:J5)</f>
        <v>363000</v>
      </c>
    </row>
    <row r="6" spans="1:11" ht="24.75" customHeight="1">
      <c r="A6" s="44"/>
      <c r="B6" s="92">
        <f>B5+1</f>
        <v>3</v>
      </c>
      <c r="C6" s="93">
        <f>3월!H35</f>
        <v>1295</v>
      </c>
      <c r="D6" s="93">
        <f>3월!I35</f>
        <v>250000</v>
      </c>
      <c r="E6" s="93">
        <f>3월!N35</f>
        <v>0</v>
      </c>
      <c r="F6" s="93">
        <f>3월!O35</f>
        <v>0</v>
      </c>
      <c r="G6" s="93">
        <f>3월!P35</f>
        <v>0</v>
      </c>
      <c r="H6" s="93">
        <f>3월!Q35</f>
        <v>0</v>
      </c>
      <c r="I6" s="93">
        <f>3월!R35</f>
        <v>0</v>
      </c>
      <c r="J6" s="94">
        <f>3월!S35</f>
        <v>0</v>
      </c>
      <c r="K6" s="91">
        <f t="shared" si="0"/>
        <v>250000</v>
      </c>
    </row>
    <row r="7" spans="1:11" ht="24.75" customHeight="1">
      <c r="A7" s="44"/>
      <c r="B7" s="92">
        <f>B6+1</f>
        <v>4</v>
      </c>
      <c r="C7" s="93">
        <f>4월!H34</f>
        <v>1269</v>
      </c>
      <c r="D7" s="93">
        <f>4월!I34</f>
        <v>250000</v>
      </c>
      <c r="E7" s="93">
        <f>4월!N34</f>
        <v>0</v>
      </c>
      <c r="F7" s="93">
        <f>4월!O34</f>
        <v>0</v>
      </c>
      <c r="G7" s="93">
        <f>4월!P34</f>
        <v>0</v>
      </c>
      <c r="H7" s="93">
        <f>4월!Q34</f>
        <v>0</v>
      </c>
      <c r="I7" s="93">
        <f>4월!R34</f>
        <v>0</v>
      </c>
      <c r="J7" s="94">
        <f>4월!S34</f>
        <v>0</v>
      </c>
      <c r="K7" s="91">
        <f t="shared" si="0"/>
        <v>250000</v>
      </c>
    </row>
    <row r="8" spans="1:11" ht="24.75" customHeight="1">
      <c r="A8" s="44"/>
      <c r="B8" s="92">
        <f>B7+1</f>
        <v>5</v>
      </c>
      <c r="C8" s="93">
        <f>5월!H35</f>
        <v>1699</v>
      </c>
      <c r="D8" s="93">
        <f>5월!I35</f>
        <v>350000</v>
      </c>
      <c r="E8" s="93">
        <f>5월!N35</f>
        <v>0</v>
      </c>
      <c r="F8" s="93">
        <f>5월!O35</f>
        <v>0</v>
      </c>
      <c r="G8" s="93">
        <f>5월!P35</f>
        <v>0</v>
      </c>
      <c r="H8" s="93">
        <f>5월!Q35</f>
        <v>0</v>
      </c>
      <c r="I8" s="93">
        <f>5월!R35</f>
        <v>0</v>
      </c>
      <c r="J8" s="94">
        <f>5월!S35</f>
        <v>0</v>
      </c>
      <c r="K8" s="91">
        <f t="shared" si="0"/>
        <v>350000</v>
      </c>
    </row>
    <row r="9" spans="1:11" ht="24.75" customHeight="1">
      <c r="A9" s="44"/>
      <c r="B9" s="92">
        <f>B8+1</f>
        <v>6</v>
      </c>
      <c r="C9" s="93">
        <f>6월!H34</f>
        <v>653</v>
      </c>
      <c r="D9" s="93">
        <f>6월!I34</f>
        <v>150000</v>
      </c>
      <c r="E9" s="93">
        <f>6월!N34</f>
        <v>0</v>
      </c>
      <c r="F9" s="93">
        <f>6월!O34</f>
        <v>0</v>
      </c>
      <c r="G9" s="93">
        <f>6월!P34</f>
        <v>0</v>
      </c>
      <c r="H9" s="93">
        <f>6월!Q34</f>
        <v>0</v>
      </c>
      <c r="I9" s="93">
        <f>6월!R34</f>
        <v>0</v>
      </c>
      <c r="J9" s="94">
        <f>6월!S34</f>
        <v>0</v>
      </c>
      <c r="K9" s="91">
        <f t="shared" si="0"/>
        <v>150000</v>
      </c>
    </row>
    <row r="10" spans="1:11" ht="24.75" customHeight="1">
      <c r="A10" s="44"/>
      <c r="B10" s="92">
        <f>B9+1</f>
        <v>7</v>
      </c>
      <c r="C10" s="93">
        <f>7월!H35</f>
        <v>542</v>
      </c>
      <c r="D10" s="93">
        <f>7월!I35</f>
        <v>150000</v>
      </c>
      <c r="E10" s="93">
        <f>7월!N35</f>
        <v>0</v>
      </c>
      <c r="F10" s="93">
        <f>7월!O35</f>
        <v>0</v>
      </c>
      <c r="G10" s="93">
        <f>7월!P35</f>
        <v>0</v>
      </c>
      <c r="H10" s="93">
        <f>7월!Q35</f>
        <v>0</v>
      </c>
      <c r="I10" s="93">
        <f>7월!R35</f>
        <v>0</v>
      </c>
      <c r="J10" s="94">
        <f>7월!S35</f>
        <v>0</v>
      </c>
      <c r="K10" s="91">
        <f t="shared" si="0"/>
        <v>150000</v>
      </c>
    </row>
    <row r="11" spans="1:11" ht="24.75" customHeight="1">
      <c r="A11" s="44"/>
      <c r="B11" s="92">
        <f>B10+1</f>
        <v>8</v>
      </c>
      <c r="C11" s="93">
        <f>8월!H35</f>
        <v>1562</v>
      </c>
      <c r="D11" s="93">
        <f>8월!I35</f>
        <v>341000</v>
      </c>
      <c r="E11" s="93">
        <f>8월!N35</f>
        <v>0</v>
      </c>
      <c r="F11" s="93">
        <f>8월!O35</f>
        <v>0</v>
      </c>
      <c r="G11" s="93">
        <f>8월!P35</f>
        <v>0</v>
      </c>
      <c r="H11" s="93">
        <f>8월!Q35</f>
        <v>0</v>
      </c>
      <c r="I11" s="93">
        <f>8월!R35</f>
        <v>0</v>
      </c>
      <c r="J11" s="94">
        <f>8월!S35</f>
        <v>0</v>
      </c>
      <c r="K11" s="91">
        <f t="shared" si="0"/>
        <v>341000</v>
      </c>
    </row>
    <row r="12" spans="1:11" ht="24.75" customHeight="1">
      <c r="A12" s="44"/>
      <c r="B12" s="92">
        <f>B11+1</f>
        <v>9</v>
      </c>
      <c r="C12" s="93">
        <f>9월!H34</f>
        <v>722</v>
      </c>
      <c r="D12" s="93">
        <f>9월!I34</f>
        <v>154000</v>
      </c>
      <c r="E12" s="93">
        <f>9월!N34</f>
        <v>0</v>
      </c>
      <c r="F12" s="93">
        <f>9월!O34</f>
        <v>0</v>
      </c>
      <c r="G12" s="93">
        <f>9월!P34</f>
        <v>0</v>
      </c>
      <c r="H12" s="93">
        <f>9월!Q34</f>
        <v>0</v>
      </c>
      <c r="I12" s="93">
        <f>9월!R34</f>
        <v>0</v>
      </c>
      <c r="J12" s="94">
        <f>9월!S34</f>
        <v>0</v>
      </c>
      <c r="K12" s="91">
        <f t="shared" si="0"/>
        <v>154000</v>
      </c>
    </row>
    <row r="13" spans="1:11" ht="24.75" customHeight="1">
      <c r="A13" s="44"/>
      <c r="B13" s="92">
        <f>B12+1</f>
        <v>10</v>
      </c>
      <c r="C13" s="93">
        <f>'10월'!H35</f>
        <v>1181</v>
      </c>
      <c r="D13" s="93">
        <f>'10월'!I35</f>
        <v>200000</v>
      </c>
      <c r="E13" s="93">
        <f>'10월'!N35</f>
        <v>0</v>
      </c>
      <c r="F13" s="93">
        <f>'10월'!O35</f>
        <v>0</v>
      </c>
      <c r="G13" s="93">
        <f>'10월'!P35</f>
        <v>0</v>
      </c>
      <c r="H13" s="93">
        <f>'10월'!Q35</f>
        <v>0</v>
      </c>
      <c r="I13" s="93">
        <f>'10월'!R35</f>
        <v>0</v>
      </c>
      <c r="J13" s="94">
        <f>'10월'!S35</f>
        <v>0</v>
      </c>
      <c r="K13" s="91">
        <f t="shared" si="0"/>
        <v>200000</v>
      </c>
    </row>
    <row r="14" spans="1:11" ht="24.75" customHeight="1">
      <c r="A14" s="44"/>
      <c r="B14" s="92">
        <f>B13+1</f>
        <v>11</v>
      </c>
      <c r="C14" s="93">
        <f>'11월'!H34</f>
        <v>1071</v>
      </c>
      <c r="D14" s="93">
        <f>'11월'!I34</f>
        <v>200000</v>
      </c>
      <c r="E14" s="93">
        <f>'11월'!N34</f>
        <v>0</v>
      </c>
      <c r="F14" s="93">
        <f>'11월'!O34</f>
        <v>0</v>
      </c>
      <c r="G14" s="93">
        <f>'11월'!P34</f>
        <v>0</v>
      </c>
      <c r="H14" s="93">
        <f>'11월'!Q34</f>
        <v>0</v>
      </c>
      <c r="I14" s="93">
        <f>'11월'!R34</f>
        <v>0</v>
      </c>
      <c r="J14" s="94">
        <f>'11월'!S34</f>
        <v>0</v>
      </c>
      <c r="K14" s="91">
        <f t="shared" si="0"/>
        <v>200000</v>
      </c>
    </row>
    <row r="15" spans="1:11" ht="24.75" customHeight="1" thickBot="1">
      <c r="A15" s="47"/>
      <c r="B15" s="95">
        <f>B14+1</f>
        <v>12</v>
      </c>
      <c r="C15" s="96">
        <f>'12월'!H35</f>
        <v>1257</v>
      </c>
      <c r="D15" s="96">
        <f>'12월'!I35</f>
        <v>200000</v>
      </c>
      <c r="E15" s="96">
        <f>'12월'!N35</f>
        <v>0</v>
      </c>
      <c r="F15" s="96">
        <f>'12월'!O35</f>
        <v>0</v>
      </c>
      <c r="G15" s="96">
        <f>'12월'!P35</f>
        <v>0</v>
      </c>
      <c r="H15" s="96">
        <f>'12월'!Q35</f>
        <v>0</v>
      </c>
      <c r="I15" s="96">
        <f>'12월'!R35</f>
        <v>0</v>
      </c>
      <c r="J15" s="97">
        <f>'12월'!S35</f>
        <v>0</v>
      </c>
      <c r="K15" s="91">
        <f t="shared" si="0"/>
        <v>200000</v>
      </c>
    </row>
    <row r="16" spans="1:11" s="35" customFormat="1" ht="24.75" customHeight="1" thickBot="1">
      <c r="A16" s="25" t="s">
        <v>0</v>
      </c>
      <c r="B16" s="25"/>
      <c r="C16" s="3">
        <f>SUM(C4:C15)</f>
        <v>14541</v>
      </c>
      <c r="D16" s="3">
        <f>SUM(D4:D15)</f>
        <v>2908000</v>
      </c>
      <c r="E16" s="3">
        <f>SUM(E4:E15)</f>
        <v>0</v>
      </c>
      <c r="F16" s="3">
        <f>SUM(F4:F15)</f>
        <v>0</v>
      </c>
      <c r="G16" s="3">
        <f>SUM(G4:G15)</f>
        <v>0</v>
      </c>
      <c r="H16" s="3">
        <f>SUM(H4:H15)</f>
        <v>0</v>
      </c>
      <c r="I16" s="3">
        <f>SUM(I4:I15)</f>
        <v>0</v>
      </c>
      <c r="J16" s="48">
        <f>SUM(J4:J15)</f>
        <v>0</v>
      </c>
      <c r="K16" s="40">
        <f>SUM(K4:K15)</f>
        <v>2908000</v>
      </c>
    </row>
    <row r="17" spans="1:2" ht="24.75" customHeight="1">
      <c r="A17" s="38"/>
      <c r="B17" s="38"/>
    </row>
    <row r="18" spans="1:5" s="38" customFormat="1" ht="24.75" customHeight="1">
      <c r="A18" s="41" t="s">
        <v>87</v>
      </c>
      <c r="B18" s="49" t="s">
        <v>88</v>
      </c>
      <c r="C18" s="50" t="s">
        <v>90</v>
      </c>
      <c r="D18" s="50" t="s">
        <v>91</v>
      </c>
      <c r="E18" s="50" t="s">
        <v>92</v>
      </c>
    </row>
    <row r="19" spans="1:5" ht="24.75" customHeight="1">
      <c r="A19" s="54" t="s">
        <v>99</v>
      </c>
      <c r="B19" s="101">
        <v>1</v>
      </c>
      <c r="C19" s="98">
        <f>1월!E42</f>
        <v>8.67610888316491</v>
      </c>
      <c r="D19" s="98">
        <f>SUM(C19:C29)/B29</f>
        <v>8.749868979366084</v>
      </c>
      <c r="E19" s="51">
        <v>10</v>
      </c>
    </row>
    <row r="20" spans="1:5" ht="24.75" customHeight="1">
      <c r="A20" s="44"/>
      <c r="B20" s="92">
        <f>B19+1</f>
        <v>2</v>
      </c>
      <c r="C20" s="99">
        <f>2월!E40</f>
        <v>8.374730775163515</v>
      </c>
      <c r="D20" s="99">
        <f>D19</f>
        <v>8.749868979366084</v>
      </c>
      <c r="E20" s="52">
        <f>E19</f>
        <v>10</v>
      </c>
    </row>
    <row r="21" spans="1:5" ht="24.75" customHeight="1">
      <c r="A21" s="44"/>
      <c r="B21" s="92">
        <f aca="true" t="shared" si="1" ref="B21:B30">B20+1</f>
        <v>3</v>
      </c>
      <c r="C21" s="99">
        <f>3월!E42</f>
        <v>8.76186220651075</v>
      </c>
      <c r="D21" s="99">
        <f aca="true" t="shared" si="2" ref="D21:D30">D20</f>
        <v>8.749868979366084</v>
      </c>
      <c r="E21" s="52">
        <f aca="true" t="shared" si="3" ref="E21:E30">E20</f>
        <v>10</v>
      </c>
    </row>
    <row r="22" spans="1:5" ht="24.75" customHeight="1">
      <c r="A22" s="44"/>
      <c r="B22" s="92">
        <f t="shared" si="1"/>
        <v>4</v>
      </c>
      <c r="C22" s="99">
        <f>4월!E41</f>
        <v>9.065923672580166</v>
      </c>
      <c r="D22" s="99">
        <f t="shared" si="2"/>
        <v>8.749868979366084</v>
      </c>
      <c r="E22" s="52">
        <f t="shared" si="3"/>
        <v>10</v>
      </c>
    </row>
    <row r="23" spans="1:5" ht="24.75" customHeight="1">
      <c r="A23" s="44"/>
      <c r="B23" s="92">
        <f t="shared" si="1"/>
        <v>5</v>
      </c>
      <c r="C23" s="99">
        <f>5월!E42</f>
        <v>9.008219579955329</v>
      </c>
      <c r="D23" s="99">
        <f t="shared" si="2"/>
        <v>8.749868979366084</v>
      </c>
      <c r="E23" s="52">
        <f t="shared" si="3"/>
        <v>10</v>
      </c>
    </row>
    <row r="24" spans="1:5" ht="24.75" customHeight="1">
      <c r="A24" s="44"/>
      <c r="B24" s="92">
        <f t="shared" si="1"/>
        <v>6</v>
      </c>
      <c r="C24" s="99">
        <f>6월!E41</f>
        <v>8.200041111025635</v>
      </c>
      <c r="D24" s="99">
        <f t="shared" si="2"/>
        <v>8.749868979366084</v>
      </c>
      <c r="E24" s="52">
        <f t="shared" si="3"/>
        <v>10</v>
      </c>
    </row>
    <row r="25" spans="1:5" ht="24.75" customHeight="1">
      <c r="A25" s="44"/>
      <c r="B25" s="92">
        <f t="shared" si="1"/>
        <v>7</v>
      </c>
      <c r="C25" s="99">
        <f>7월!E42</f>
        <v>7.687914367346939</v>
      </c>
      <c r="D25" s="99">
        <f t="shared" si="2"/>
        <v>8.749868979366084</v>
      </c>
      <c r="E25" s="52">
        <f t="shared" si="3"/>
        <v>10</v>
      </c>
    </row>
    <row r="26" spans="1:5" ht="24.75" customHeight="1">
      <c r="A26" s="44"/>
      <c r="B26" s="92">
        <f t="shared" si="1"/>
        <v>8</v>
      </c>
      <c r="C26" s="99">
        <f>8월!E42</f>
        <v>8.880593044917283</v>
      </c>
      <c r="D26" s="99">
        <f t="shared" si="2"/>
        <v>8.749868979366084</v>
      </c>
      <c r="E26" s="52">
        <f t="shared" si="3"/>
        <v>10</v>
      </c>
    </row>
    <row r="27" spans="1:5" ht="24.75" customHeight="1">
      <c r="A27" s="44"/>
      <c r="B27" s="92">
        <f t="shared" si="1"/>
        <v>9</v>
      </c>
      <c r="C27" s="99">
        <f>9월!E41</f>
        <v>8.630152273134062</v>
      </c>
      <c r="D27" s="99">
        <f t="shared" si="2"/>
        <v>8.749868979366084</v>
      </c>
      <c r="E27" s="52">
        <f t="shared" si="3"/>
        <v>10</v>
      </c>
    </row>
    <row r="28" spans="1:5" ht="24.75" customHeight="1">
      <c r="A28" s="44"/>
      <c r="B28" s="92">
        <f t="shared" si="1"/>
        <v>10</v>
      </c>
      <c r="C28" s="99">
        <f>'10월'!E42</f>
        <v>9.972388642589921</v>
      </c>
      <c r="D28" s="99">
        <f t="shared" si="2"/>
        <v>8.749868979366084</v>
      </c>
      <c r="E28" s="52">
        <f t="shared" si="3"/>
        <v>10</v>
      </c>
    </row>
    <row r="29" spans="1:5" ht="24.75" customHeight="1">
      <c r="A29" s="44"/>
      <c r="B29" s="92">
        <f t="shared" si="1"/>
        <v>11</v>
      </c>
      <c r="C29" s="99">
        <f>'11월'!E41</f>
        <v>8.990624216638427</v>
      </c>
      <c r="D29" s="99">
        <f t="shared" si="2"/>
        <v>8.749868979366084</v>
      </c>
      <c r="E29" s="52">
        <f t="shared" si="3"/>
        <v>10</v>
      </c>
    </row>
    <row r="30" spans="1:5" ht="24.75" customHeight="1">
      <c r="A30" s="55"/>
      <c r="B30" s="102">
        <f t="shared" si="1"/>
        <v>12</v>
      </c>
      <c r="C30" s="100">
        <f>'12월'!E42</f>
        <v>0</v>
      </c>
      <c r="D30" s="100">
        <f t="shared" si="2"/>
        <v>8.749868979366084</v>
      </c>
      <c r="E30" s="53">
        <f t="shared" si="3"/>
        <v>10</v>
      </c>
    </row>
    <row r="31" ht="24.75" customHeight="1">
      <c r="F31" s="36" t="s">
        <v>111</v>
      </c>
    </row>
  </sheetData>
  <mergeCells count="3">
    <mergeCell ref="A4:A15"/>
    <mergeCell ref="A16:B16"/>
    <mergeCell ref="A19:A30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103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/>
      <c r="I4" s="27"/>
      <c r="J4" s="27"/>
      <c r="K4" s="57">
        <f aca="true" t="shared" si="0" ref="K4:K33">IF(ISERR(I4/J4),0,I4/J4)</f>
        <v>0</v>
      </c>
      <c r="L4" s="30"/>
      <c r="M4" s="57">
        <f aca="true" t="shared" si="1" ref="M4:M34"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3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0"/>
        <v>0</v>
      </c>
      <c r="L6" s="31"/>
      <c r="M6" s="60">
        <f t="shared" si="1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/>
      <c r="I8" s="28"/>
      <c r="J8" s="28"/>
      <c r="K8" s="60">
        <f t="shared" si="0"/>
        <v>0</v>
      </c>
      <c r="L8" s="31"/>
      <c r="M8" s="60">
        <f t="shared" si="1"/>
        <v>0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/>
      <c r="I9" s="28"/>
      <c r="J9" s="28"/>
      <c r="K9" s="60">
        <f t="shared" si="0"/>
        <v>0</v>
      </c>
      <c r="L9" s="31"/>
      <c r="M9" s="60">
        <f t="shared" si="1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/>
      <c r="I11" s="28"/>
      <c r="J11" s="28"/>
      <c r="K11" s="60">
        <f t="shared" si="0"/>
        <v>0</v>
      </c>
      <c r="L11" s="31"/>
      <c r="M11" s="60">
        <f t="shared" si="1"/>
        <v>0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/>
      <c r="I12" s="28"/>
      <c r="J12" s="28"/>
      <c r="K12" s="60">
        <f t="shared" si="0"/>
        <v>0</v>
      </c>
      <c r="L12" s="31"/>
      <c r="M12" s="60">
        <f t="shared" si="1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>
        <v>216</v>
      </c>
      <c r="I14" s="28">
        <v>50000</v>
      </c>
      <c r="J14" s="28">
        <v>1788</v>
      </c>
      <c r="K14" s="60">
        <f t="shared" si="0"/>
        <v>27.96420581655481</v>
      </c>
      <c r="L14" s="31">
        <v>216</v>
      </c>
      <c r="M14" s="60">
        <f t="shared" si="1"/>
        <v>7.72416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/>
      <c r="I15" s="28"/>
      <c r="J15" s="28"/>
      <c r="K15" s="60">
        <f t="shared" si="0"/>
        <v>0</v>
      </c>
      <c r="L15" s="31"/>
      <c r="M15" s="60">
        <f t="shared" si="1"/>
        <v>0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/>
      <c r="I16" s="28"/>
      <c r="J16" s="28"/>
      <c r="K16" s="60">
        <f t="shared" si="0"/>
        <v>0</v>
      </c>
      <c r="L16" s="31"/>
      <c r="M16" s="60">
        <f t="shared" si="1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0"/>
        <v>0</v>
      </c>
      <c r="L18" s="31"/>
      <c r="M18" s="60">
        <f t="shared" si="1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>
        <v>211</v>
      </c>
      <c r="I19" s="28">
        <v>54000</v>
      </c>
      <c r="J19" s="28">
        <v>1788</v>
      </c>
      <c r="K19" s="60">
        <f t="shared" si="0"/>
        <v>30.201342281879196</v>
      </c>
      <c r="L19" s="31">
        <v>211</v>
      </c>
      <c r="M19" s="60">
        <f t="shared" si="1"/>
        <v>6.9864444444444445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/>
      <c r="I22" s="28"/>
      <c r="J22" s="28"/>
      <c r="K22" s="60">
        <f t="shared" si="0"/>
        <v>0</v>
      </c>
      <c r="L22" s="31"/>
      <c r="M22" s="60">
        <f t="shared" si="1"/>
        <v>0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/>
      <c r="I23" s="28"/>
      <c r="J23" s="28"/>
      <c r="K23" s="60">
        <f t="shared" si="0"/>
        <v>0</v>
      </c>
      <c r="L23" s="31"/>
      <c r="M23" s="60">
        <f t="shared" si="1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>
        <v>295</v>
      </c>
      <c r="I24" s="28">
        <v>50000</v>
      </c>
      <c r="J24" s="28">
        <v>1719</v>
      </c>
      <c r="K24" s="60">
        <f t="shared" si="0"/>
        <v>29.086678301337987</v>
      </c>
      <c r="L24" s="31">
        <v>295</v>
      </c>
      <c r="M24" s="60">
        <f t="shared" si="1"/>
        <v>10.142100000000001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/>
      <c r="I26" s="28"/>
      <c r="J26" s="28"/>
      <c r="K26" s="60">
        <f t="shared" si="0"/>
        <v>0</v>
      </c>
      <c r="L26" s="31"/>
      <c r="M26" s="60">
        <f t="shared" si="1"/>
        <v>0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/>
      <c r="I29" s="28"/>
      <c r="J29" s="28"/>
      <c r="K29" s="60">
        <f t="shared" si="0"/>
        <v>0</v>
      </c>
      <c r="L29" s="31"/>
      <c r="M29" s="60">
        <f t="shared" si="1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0"/>
        <v>0</v>
      </c>
      <c r="L31" s="31"/>
      <c r="M31" s="60">
        <f t="shared" si="1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9</v>
      </c>
      <c r="D32" s="19"/>
      <c r="E32" s="7"/>
      <c r="F32" s="7"/>
      <c r="G32" s="7"/>
      <c r="H32" s="31"/>
      <c r="I32" s="28"/>
      <c r="J32" s="28"/>
      <c r="K32" s="60">
        <f t="shared" si="0"/>
        <v>0</v>
      </c>
      <c r="L32" s="31"/>
      <c r="M32" s="60">
        <f t="shared" si="1"/>
        <v>0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2">
        <f t="shared" si="2"/>
        <v>30</v>
      </c>
      <c r="B33" s="83"/>
      <c r="C33" s="84" t="s">
        <v>9</v>
      </c>
      <c r="D33" s="85"/>
      <c r="E33" s="63"/>
      <c r="F33" s="63"/>
      <c r="G33" s="63"/>
      <c r="H33" s="64"/>
      <c r="I33" s="65"/>
      <c r="J33" s="65"/>
      <c r="K33" s="66">
        <f t="shared" si="0"/>
        <v>0</v>
      </c>
      <c r="L33" s="64"/>
      <c r="M33" s="66">
        <f t="shared" si="1"/>
        <v>0</v>
      </c>
      <c r="N33" s="67"/>
      <c r="O33" s="67"/>
      <c r="P33" s="67"/>
      <c r="Q33" s="67"/>
      <c r="R33" s="67"/>
      <c r="S33" s="67"/>
      <c r="T33" s="68"/>
    </row>
    <row r="34" spans="1:20" s="2" customFormat="1" ht="19.5" customHeight="1">
      <c r="A34" s="107" t="s">
        <v>0</v>
      </c>
      <c r="B34" s="107"/>
      <c r="C34" s="107"/>
      <c r="D34" s="107"/>
      <c r="E34" s="107"/>
      <c r="F34" s="107"/>
      <c r="G34" s="107"/>
      <c r="H34" s="108">
        <f>SUM(H4:H33)</f>
        <v>722</v>
      </c>
      <c r="I34" s="109">
        <f>SUM(I4:I33)</f>
        <v>154000</v>
      </c>
      <c r="J34" s="109"/>
      <c r="K34" s="108">
        <f>SUM(K4:K33)</f>
        <v>87.25222639977198</v>
      </c>
      <c r="L34" s="108">
        <f>SUM(L4:L33)</f>
        <v>722</v>
      </c>
      <c r="M34" s="108">
        <f t="shared" si="1"/>
        <v>8.274860479684984</v>
      </c>
      <c r="N34" s="110">
        <f>SUM(N4:N33)</f>
        <v>0</v>
      </c>
      <c r="O34" s="110">
        <f>SUM(O4:O33)</f>
        <v>0</v>
      </c>
      <c r="P34" s="110">
        <f>SUM(P4:P33)</f>
        <v>0</v>
      </c>
      <c r="Q34" s="110">
        <f>SUM(Q4:Q33)</f>
        <v>0</v>
      </c>
      <c r="R34" s="110">
        <f>SUM(R4:R33)</f>
        <v>0</v>
      </c>
      <c r="S34" s="110">
        <f>SUM(S4:S33)</f>
        <v>0</v>
      </c>
      <c r="T34" s="111"/>
    </row>
    <row r="35" spans="1:20" s="24" customFormat="1" ht="4.5" customHeight="1">
      <c r="A35" s="112"/>
      <c r="B35" s="112"/>
      <c r="C35" s="112"/>
      <c r="D35" s="112"/>
      <c r="E35" s="112"/>
      <c r="F35" s="112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/>
    </row>
    <row r="36" spans="1:11" ht="19.5" customHeight="1">
      <c r="A36" s="29" t="s">
        <v>27</v>
      </c>
      <c r="B36" s="29"/>
      <c r="C36" s="29"/>
      <c r="D36" s="29"/>
      <c r="E36" s="72">
        <f>8월!E38</f>
        <v>17006</v>
      </c>
      <c r="F36" s="2" t="s">
        <v>2</v>
      </c>
      <c r="K36" s="26"/>
    </row>
    <row r="37" spans="1:10" ht="19.5" customHeight="1">
      <c r="A37" s="73" t="s">
        <v>48</v>
      </c>
      <c r="B37" s="73"/>
      <c r="C37" s="73"/>
      <c r="D37" s="73"/>
      <c r="E37" s="74">
        <f>E36+H34</f>
        <v>17728</v>
      </c>
      <c r="F37" s="2" t="s">
        <v>2</v>
      </c>
      <c r="I37" s="86" t="s">
        <v>96</v>
      </c>
      <c r="J37" s="87">
        <f>MAX(J4:J33)</f>
        <v>1788</v>
      </c>
    </row>
    <row r="38" spans="1:10" ht="19.5" customHeight="1">
      <c r="A38" s="75" t="s">
        <v>49</v>
      </c>
      <c r="B38" s="75"/>
      <c r="C38" s="75"/>
      <c r="D38" s="75"/>
      <c r="E38" s="76">
        <f>H34/A33</f>
        <v>24.066666666666666</v>
      </c>
      <c r="F38" s="2" t="s">
        <v>2</v>
      </c>
      <c r="I38" s="86" t="s">
        <v>97</v>
      </c>
      <c r="J38" s="87">
        <f>MIN(J4:J33)</f>
        <v>1719</v>
      </c>
    </row>
    <row r="39" spans="1:10" ht="19.5" customHeight="1">
      <c r="A39" s="75" t="s">
        <v>50</v>
      </c>
      <c r="B39" s="75"/>
      <c r="C39" s="75"/>
      <c r="D39" s="75"/>
      <c r="E39" s="77">
        <f>COUNTIF(K4:K33,"&gt;0")</f>
        <v>3</v>
      </c>
      <c r="F39" s="2" t="s">
        <v>24</v>
      </c>
      <c r="I39" s="86" t="s">
        <v>98</v>
      </c>
      <c r="J39" s="87">
        <f>AVERAGE(J4:J33)</f>
        <v>1765</v>
      </c>
    </row>
    <row r="40" spans="1:6" ht="19.5" customHeight="1">
      <c r="A40" s="78" t="s">
        <v>51</v>
      </c>
      <c r="B40" s="78"/>
      <c r="C40" s="78"/>
      <c r="D40" s="78"/>
      <c r="E40" s="79">
        <f>A33/E39</f>
        <v>10</v>
      </c>
      <c r="F40" s="2" t="s">
        <v>25</v>
      </c>
    </row>
    <row r="41" spans="1:6" ht="19.5" customHeight="1">
      <c r="A41" s="80" t="s">
        <v>28</v>
      </c>
      <c r="B41" s="80"/>
      <c r="C41" s="80"/>
      <c r="D41" s="80"/>
      <c r="E41" s="81">
        <f>(H34-H14+'10월'!H7)/9월!K34</f>
        <v>8.630152273134062</v>
      </c>
      <c r="F41" s="2" t="s">
        <v>26</v>
      </c>
    </row>
  </sheetData>
  <mergeCells count="7">
    <mergeCell ref="A39:D39"/>
    <mergeCell ref="A40:D40"/>
    <mergeCell ref="A41:D41"/>
    <mergeCell ref="A34:G34"/>
    <mergeCell ref="A36:D36"/>
    <mergeCell ref="A37:D37"/>
    <mergeCell ref="A38:D3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100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/>
      <c r="I4" s="27"/>
      <c r="J4" s="27"/>
      <c r="K4" s="57">
        <f aca="true" t="shared" si="0" ref="K4:K34">IF(ISERR(I4/J4),0,I4/J4)</f>
        <v>0</v>
      </c>
      <c r="L4" s="30"/>
      <c r="M4" s="57">
        <f aca="true" t="shared" si="1" ref="M4:M35"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4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0"/>
        <v>0</v>
      </c>
      <c r="L6" s="31"/>
      <c r="M6" s="60">
        <f t="shared" si="1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>
        <v>247</v>
      </c>
      <c r="I7" s="28">
        <v>50000</v>
      </c>
      <c r="J7" s="28">
        <v>1738</v>
      </c>
      <c r="K7" s="60">
        <f t="shared" si="0"/>
        <v>28.768699654775602</v>
      </c>
      <c r="L7" s="31">
        <v>593</v>
      </c>
      <c r="M7" s="60">
        <f t="shared" si="1"/>
        <v>20.61268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>
        <v>346</v>
      </c>
      <c r="I8" s="28">
        <v>50000</v>
      </c>
      <c r="J8" s="28">
        <v>1738</v>
      </c>
      <c r="K8" s="60">
        <f t="shared" si="0"/>
        <v>28.768699654775602</v>
      </c>
      <c r="L8" s="31">
        <v>346</v>
      </c>
      <c r="M8" s="60">
        <f t="shared" si="1"/>
        <v>12.02696</v>
      </c>
      <c r="N8" s="61"/>
      <c r="O8" s="61"/>
      <c r="P8" s="61"/>
      <c r="Q8" s="61"/>
      <c r="R8" s="61"/>
      <c r="S8" s="61"/>
      <c r="T8" s="15" t="s">
        <v>85</v>
      </c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/>
      <c r="I9" s="28"/>
      <c r="J9" s="28"/>
      <c r="K9" s="60">
        <f t="shared" si="0"/>
        <v>0</v>
      </c>
      <c r="L9" s="31"/>
      <c r="M9" s="60">
        <f t="shared" si="1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/>
      <c r="I11" s="28"/>
      <c r="J11" s="28"/>
      <c r="K11" s="60">
        <f t="shared" si="0"/>
        <v>0</v>
      </c>
      <c r="L11" s="31"/>
      <c r="M11" s="60">
        <f t="shared" si="1"/>
        <v>0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>
        <v>324</v>
      </c>
      <c r="I12" s="28">
        <v>50000</v>
      </c>
      <c r="J12" s="28">
        <v>1719</v>
      </c>
      <c r="K12" s="60">
        <f t="shared" si="0"/>
        <v>29.086678301337987</v>
      </c>
      <c r="L12" s="31">
        <v>324</v>
      </c>
      <c r="M12" s="60">
        <f t="shared" si="1"/>
        <v>11.13912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/>
      <c r="I14" s="28"/>
      <c r="J14" s="28"/>
      <c r="K14" s="60">
        <f t="shared" si="0"/>
        <v>0</v>
      </c>
      <c r="L14" s="31"/>
      <c r="M14" s="60">
        <f t="shared" si="1"/>
        <v>0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/>
      <c r="I15" s="28"/>
      <c r="J15" s="28"/>
      <c r="K15" s="60">
        <f t="shared" si="0"/>
        <v>0</v>
      </c>
      <c r="L15" s="31"/>
      <c r="M15" s="60">
        <f t="shared" si="1"/>
        <v>0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>
        <v>264</v>
      </c>
      <c r="I16" s="28">
        <v>50000</v>
      </c>
      <c r="J16" s="28">
        <v>1678</v>
      </c>
      <c r="K16" s="60">
        <f t="shared" si="0"/>
        <v>29.797377830750893</v>
      </c>
      <c r="L16" s="31">
        <v>264</v>
      </c>
      <c r="M16" s="60">
        <f t="shared" si="1"/>
        <v>8.85984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0"/>
        <v>0</v>
      </c>
      <c r="L18" s="31"/>
      <c r="M18" s="60">
        <f t="shared" si="1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/>
      <c r="I19" s="28"/>
      <c r="J19" s="28"/>
      <c r="K19" s="60">
        <f t="shared" si="0"/>
        <v>0</v>
      </c>
      <c r="L19" s="31"/>
      <c r="M19" s="60">
        <f t="shared" si="1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/>
      <c r="I22" s="28"/>
      <c r="J22" s="28"/>
      <c r="K22" s="60">
        <f t="shared" si="0"/>
        <v>0</v>
      </c>
      <c r="L22" s="31"/>
      <c r="M22" s="60">
        <f t="shared" si="1"/>
        <v>0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/>
      <c r="I23" s="28"/>
      <c r="J23" s="28"/>
      <c r="K23" s="60">
        <f t="shared" si="0"/>
        <v>0</v>
      </c>
      <c r="L23" s="31"/>
      <c r="M23" s="60">
        <f t="shared" si="1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/>
      <c r="I26" s="28"/>
      <c r="J26" s="28"/>
      <c r="K26" s="60">
        <f t="shared" si="0"/>
        <v>0</v>
      </c>
      <c r="L26" s="31"/>
      <c r="M26" s="60">
        <f t="shared" si="1"/>
        <v>0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/>
      <c r="I29" s="28"/>
      <c r="J29" s="28"/>
      <c r="K29" s="60">
        <f t="shared" si="0"/>
        <v>0</v>
      </c>
      <c r="L29" s="31"/>
      <c r="M29" s="60">
        <f t="shared" si="1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0"/>
        <v>0</v>
      </c>
      <c r="L31" s="31"/>
      <c r="M31" s="60">
        <f t="shared" si="1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9</v>
      </c>
      <c r="D32" s="19"/>
      <c r="E32" s="7"/>
      <c r="F32" s="7"/>
      <c r="G32" s="7"/>
      <c r="H32" s="31"/>
      <c r="I32" s="28"/>
      <c r="J32" s="28"/>
      <c r="K32" s="60">
        <f t="shared" si="0"/>
        <v>0</v>
      </c>
      <c r="L32" s="31"/>
      <c r="M32" s="60">
        <f t="shared" si="1"/>
        <v>0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">
        <f t="shared" si="2"/>
        <v>30</v>
      </c>
      <c r="B33" s="17"/>
      <c r="C33" s="82" t="s">
        <v>9</v>
      </c>
      <c r="D33" s="19"/>
      <c r="E33" s="7"/>
      <c r="F33" s="7"/>
      <c r="G33" s="7"/>
      <c r="H33" s="31"/>
      <c r="I33" s="28"/>
      <c r="J33" s="28"/>
      <c r="K33" s="60">
        <f t="shared" si="0"/>
        <v>0</v>
      </c>
      <c r="L33" s="31"/>
      <c r="M33" s="60">
        <f t="shared" si="1"/>
        <v>0</v>
      </c>
      <c r="N33" s="61"/>
      <c r="O33" s="61"/>
      <c r="P33" s="61"/>
      <c r="Q33" s="61"/>
      <c r="R33" s="61"/>
      <c r="S33" s="61"/>
      <c r="T33" s="15"/>
    </row>
    <row r="34" spans="1:20" ht="19.5" customHeight="1">
      <c r="A34" s="62">
        <f t="shared" si="2"/>
        <v>31</v>
      </c>
      <c r="B34" s="83"/>
      <c r="C34" s="84" t="s">
        <v>9</v>
      </c>
      <c r="D34" s="85"/>
      <c r="E34" s="63"/>
      <c r="F34" s="63"/>
      <c r="G34" s="63"/>
      <c r="H34" s="64"/>
      <c r="I34" s="65"/>
      <c r="J34" s="65"/>
      <c r="K34" s="66">
        <f t="shared" si="0"/>
        <v>0</v>
      </c>
      <c r="L34" s="64"/>
      <c r="M34" s="66">
        <f t="shared" si="1"/>
        <v>0</v>
      </c>
      <c r="N34" s="67"/>
      <c r="O34" s="67"/>
      <c r="P34" s="67"/>
      <c r="Q34" s="67"/>
      <c r="R34" s="67"/>
      <c r="S34" s="67"/>
      <c r="T34" s="68"/>
    </row>
    <row r="35" spans="1:20" s="2" customFormat="1" ht="19.5" customHeight="1">
      <c r="A35" s="69" t="s">
        <v>0</v>
      </c>
      <c r="B35" s="69"/>
      <c r="C35" s="69"/>
      <c r="D35" s="69"/>
      <c r="E35" s="69"/>
      <c r="F35" s="69"/>
      <c r="G35" s="69"/>
      <c r="H35" s="70">
        <f>SUM(H4:H34)</f>
        <v>1181</v>
      </c>
      <c r="I35" s="71">
        <f>SUM(I4:I34)</f>
        <v>200000</v>
      </c>
      <c r="J35" s="71"/>
      <c r="K35" s="70">
        <f>SUM(K4:K34)</f>
        <v>116.42145544164008</v>
      </c>
      <c r="L35" s="70">
        <f>SUM(L4:L34)</f>
        <v>1527</v>
      </c>
      <c r="M35" s="70">
        <f t="shared" si="1"/>
        <v>13.11613906738571</v>
      </c>
      <c r="N35" s="72">
        <f aca="true" t="shared" si="3" ref="N35:S35">SUM(N4:N34)</f>
        <v>0</v>
      </c>
      <c r="O35" s="72">
        <f t="shared" si="3"/>
        <v>0</v>
      </c>
      <c r="P35" s="72">
        <f t="shared" si="3"/>
        <v>0</v>
      </c>
      <c r="Q35" s="72">
        <f t="shared" si="3"/>
        <v>0</v>
      </c>
      <c r="R35" s="72">
        <f t="shared" si="3"/>
        <v>0</v>
      </c>
      <c r="S35" s="72">
        <f t="shared" si="3"/>
        <v>0</v>
      </c>
      <c r="T35" s="1"/>
    </row>
    <row r="36" spans="1:20" s="24" customFormat="1" ht="4.5" customHeight="1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1:11" ht="19.5" customHeight="1">
      <c r="A37" s="29" t="s">
        <v>27</v>
      </c>
      <c r="B37" s="29"/>
      <c r="C37" s="29"/>
      <c r="D37" s="29"/>
      <c r="E37" s="72">
        <f>9월!E37</f>
        <v>17728</v>
      </c>
      <c r="F37" s="2" t="s">
        <v>2</v>
      </c>
      <c r="K37" s="26"/>
    </row>
    <row r="38" spans="1:10" ht="19.5" customHeight="1">
      <c r="A38" s="73" t="s">
        <v>48</v>
      </c>
      <c r="B38" s="73"/>
      <c r="C38" s="73"/>
      <c r="D38" s="73"/>
      <c r="E38" s="74">
        <f>E37+H35</f>
        <v>18909</v>
      </c>
      <c r="F38" s="2" t="s">
        <v>2</v>
      </c>
      <c r="I38" s="86" t="s">
        <v>96</v>
      </c>
      <c r="J38" s="87">
        <f>MAX(J4:J34)</f>
        <v>1738</v>
      </c>
    </row>
    <row r="39" spans="1:10" ht="19.5" customHeight="1">
      <c r="A39" s="75" t="s">
        <v>49</v>
      </c>
      <c r="B39" s="75"/>
      <c r="C39" s="75"/>
      <c r="D39" s="75"/>
      <c r="E39" s="76">
        <f>H35/A34</f>
        <v>38.096774193548384</v>
      </c>
      <c r="F39" s="2" t="s">
        <v>2</v>
      </c>
      <c r="I39" s="86" t="s">
        <v>97</v>
      </c>
      <c r="J39" s="87">
        <f>MIN(J4:J34)</f>
        <v>1678</v>
      </c>
    </row>
    <row r="40" spans="1:10" ht="19.5" customHeight="1">
      <c r="A40" s="75" t="s">
        <v>50</v>
      </c>
      <c r="B40" s="75"/>
      <c r="C40" s="75"/>
      <c r="D40" s="75"/>
      <c r="E40" s="77">
        <f>COUNTIF(K4:K34,"&gt;0")</f>
        <v>4</v>
      </c>
      <c r="F40" s="2" t="s">
        <v>24</v>
      </c>
      <c r="I40" s="86" t="s">
        <v>98</v>
      </c>
      <c r="J40" s="87">
        <f>AVERAGE(J4:J34)</f>
        <v>1718.25</v>
      </c>
    </row>
    <row r="41" spans="1:6" ht="19.5" customHeight="1">
      <c r="A41" s="78" t="s">
        <v>51</v>
      </c>
      <c r="B41" s="78"/>
      <c r="C41" s="78"/>
      <c r="D41" s="78"/>
      <c r="E41" s="79">
        <f>A34/E40</f>
        <v>7.75</v>
      </c>
      <c r="F41" s="2" t="s">
        <v>25</v>
      </c>
    </row>
    <row r="42" spans="1:6" ht="19.5" customHeight="1">
      <c r="A42" s="80" t="s">
        <v>28</v>
      </c>
      <c r="B42" s="80"/>
      <c r="C42" s="80"/>
      <c r="D42" s="80"/>
      <c r="E42" s="81">
        <f>(H35-H7+'11월'!H4)/'10월'!K35</f>
        <v>9.972388642589921</v>
      </c>
      <c r="F42" s="2" t="s">
        <v>26</v>
      </c>
    </row>
  </sheetData>
  <mergeCells count="7">
    <mergeCell ref="A40:D40"/>
    <mergeCell ref="A41:D41"/>
    <mergeCell ref="A42:D42"/>
    <mergeCell ref="A35:G35"/>
    <mergeCell ref="A37:D37"/>
    <mergeCell ref="A38:D38"/>
    <mergeCell ref="A39:D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102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>
        <v>227</v>
      </c>
      <c r="I4" s="27">
        <v>50000</v>
      </c>
      <c r="J4" s="27">
        <v>1699</v>
      </c>
      <c r="K4" s="57">
        <f aca="true" t="shared" si="0" ref="K4:K33">IF(ISERR(I4/J4),0,I4/J4)</f>
        <v>29.42907592701589</v>
      </c>
      <c r="L4" s="30">
        <v>227</v>
      </c>
      <c r="M4" s="57">
        <f aca="true" t="shared" si="1" ref="M4:M34">IF(ISERR(L4/K4),0,L4/K4)</f>
        <v>7.71346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3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0"/>
        <v>0</v>
      </c>
      <c r="L6" s="31"/>
      <c r="M6" s="60">
        <f t="shared" si="1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/>
      <c r="I8" s="28"/>
      <c r="J8" s="28"/>
      <c r="K8" s="60">
        <f t="shared" si="0"/>
        <v>0</v>
      </c>
      <c r="L8" s="31"/>
      <c r="M8" s="60">
        <f t="shared" si="1"/>
        <v>0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/>
      <c r="I9" s="28"/>
      <c r="J9" s="28"/>
      <c r="K9" s="60">
        <f t="shared" si="0"/>
        <v>0</v>
      </c>
      <c r="L9" s="31"/>
      <c r="M9" s="60">
        <f t="shared" si="1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>
        <v>267</v>
      </c>
      <c r="I11" s="28">
        <v>50000</v>
      </c>
      <c r="J11" s="28">
        <v>1529</v>
      </c>
      <c r="K11" s="60">
        <f t="shared" si="0"/>
        <v>32.701111837802486</v>
      </c>
      <c r="L11" s="31">
        <v>267</v>
      </c>
      <c r="M11" s="60">
        <f t="shared" si="1"/>
        <v>8.16486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/>
      <c r="I12" s="28"/>
      <c r="J12" s="28"/>
      <c r="K12" s="60">
        <f t="shared" si="0"/>
        <v>0</v>
      </c>
      <c r="L12" s="31"/>
      <c r="M12" s="60">
        <f t="shared" si="1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/>
      <c r="I14" s="28"/>
      <c r="J14" s="28"/>
      <c r="K14" s="60">
        <f t="shared" si="0"/>
        <v>0</v>
      </c>
      <c r="L14" s="31"/>
      <c r="M14" s="60">
        <f t="shared" si="1"/>
        <v>0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/>
      <c r="I15" s="28"/>
      <c r="J15" s="28"/>
      <c r="K15" s="60">
        <f t="shared" si="0"/>
        <v>0</v>
      </c>
      <c r="L15" s="31"/>
      <c r="M15" s="60">
        <f t="shared" si="1"/>
        <v>0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/>
      <c r="I16" s="28"/>
      <c r="J16" s="28"/>
      <c r="K16" s="60">
        <f t="shared" si="0"/>
        <v>0</v>
      </c>
      <c r="L16" s="31"/>
      <c r="M16" s="60">
        <f t="shared" si="1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0"/>
        <v>0</v>
      </c>
      <c r="L18" s="31"/>
      <c r="M18" s="60">
        <f t="shared" si="1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/>
      <c r="I19" s="28"/>
      <c r="J19" s="28"/>
      <c r="K19" s="60">
        <f t="shared" si="0"/>
        <v>0</v>
      </c>
      <c r="L19" s="31"/>
      <c r="M19" s="60">
        <f t="shared" si="1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/>
      <c r="I22" s="28"/>
      <c r="J22" s="28"/>
      <c r="K22" s="60">
        <f t="shared" si="0"/>
        <v>0</v>
      </c>
      <c r="L22" s="31"/>
      <c r="M22" s="60">
        <f t="shared" si="1"/>
        <v>0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>
        <v>287</v>
      </c>
      <c r="I23" s="28">
        <v>50000</v>
      </c>
      <c r="J23" s="28">
        <v>1498</v>
      </c>
      <c r="K23" s="60">
        <f t="shared" si="0"/>
        <v>33.37783711615487</v>
      </c>
      <c r="L23" s="31">
        <v>287</v>
      </c>
      <c r="M23" s="60">
        <f t="shared" si="1"/>
        <v>8.59852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/>
      <c r="I26" s="28"/>
      <c r="J26" s="28"/>
      <c r="K26" s="60">
        <f t="shared" si="0"/>
        <v>0</v>
      </c>
      <c r="L26" s="31"/>
      <c r="M26" s="60">
        <f t="shared" si="1"/>
        <v>0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/>
      <c r="I29" s="28"/>
      <c r="J29" s="28"/>
      <c r="K29" s="60">
        <f t="shared" si="0"/>
        <v>0</v>
      </c>
      <c r="L29" s="31"/>
      <c r="M29" s="60">
        <f t="shared" si="1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0"/>
        <v>0</v>
      </c>
      <c r="L31" s="31"/>
      <c r="M31" s="60">
        <f t="shared" si="1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9</v>
      </c>
      <c r="D32" s="19"/>
      <c r="E32" s="7"/>
      <c r="F32" s="7"/>
      <c r="G32" s="7"/>
      <c r="H32" s="31">
        <v>290</v>
      </c>
      <c r="I32" s="28">
        <v>50000</v>
      </c>
      <c r="J32" s="28">
        <v>1399</v>
      </c>
      <c r="K32" s="60">
        <f t="shared" si="0"/>
        <v>35.7398141529664</v>
      </c>
      <c r="L32" s="31">
        <v>290</v>
      </c>
      <c r="M32" s="60">
        <f t="shared" si="1"/>
        <v>8.1142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2">
        <f t="shared" si="2"/>
        <v>30</v>
      </c>
      <c r="B33" s="83"/>
      <c r="C33" s="84" t="s">
        <v>9</v>
      </c>
      <c r="D33" s="85"/>
      <c r="E33" s="63"/>
      <c r="F33" s="63"/>
      <c r="G33" s="63"/>
      <c r="H33" s="64"/>
      <c r="I33" s="65"/>
      <c r="J33" s="65"/>
      <c r="K33" s="66">
        <f t="shared" si="0"/>
        <v>0</v>
      </c>
      <c r="L33" s="64"/>
      <c r="M33" s="66">
        <f t="shared" si="1"/>
        <v>0</v>
      </c>
      <c r="N33" s="67"/>
      <c r="O33" s="67"/>
      <c r="P33" s="67"/>
      <c r="Q33" s="67"/>
      <c r="R33" s="67"/>
      <c r="S33" s="67"/>
      <c r="T33" s="68"/>
    </row>
    <row r="34" spans="1:20" s="2" customFormat="1" ht="19.5" customHeight="1">
      <c r="A34" s="69" t="s">
        <v>0</v>
      </c>
      <c r="B34" s="69"/>
      <c r="C34" s="69"/>
      <c r="D34" s="69"/>
      <c r="E34" s="69"/>
      <c r="F34" s="69"/>
      <c r="G34" s="69"/>
      <c r="H34" s="70">
        <f>SUM(H4:H33)</f>
        <v>1071</v>
      </c>
      <c r="I34" s="71">
        <f>SUM(I4:I33)</f>
        <v>200000</v>
      </c>
      <c r="J34" s="71"/>
      <c r="K34" s="70">
        <f>SUM(K4:K33)</f>
        <v>131.24783903393964</v>
      </c>
      <c r="L34" s="70">
        <f>SUM(L4:L33)</f>
        <v>1071</v>
      </c>
      <c r="M34" s="70">
        <f t="shared" si="1"/>
        <v>8.160134352559115</v>
      </c>
      <c r="N34" s="72">
        <f>SUM(N4:N33)</f>
        <v>0</v>
      </c>
      <c r="O34" s="72">
        <f>SUM(O4:O33)</f>
        <v>0</v>
      </c>
      <c r="P34" s="72">
        <f>SUM(P4:P33)</f>
        <v>0</v>
      </c>
      <c r="Q34" s="72">
        <f>SUM(Q4:Q33)</f>
        <v>0</v>
      </c>
      <c r="R34" s="72">
        <f>SUM(R4:R33)</f>
        <v>0</v>
      </c>
      <c r="S34" s="72">
        <f>SUM(S4:S33)</f>
        <v>0</v>
      </c>
      <c r="T34" s="1"/>
    </row>
    <row r="35" spans="1:20" s="24" customFormat="1" ht="4.5" customHeight="1">
      <c r="A35" s="21"/>
      <c r="B35" s="21"/>
      <c r="C35" s="21"/>
      <c r="D35" s="21"/>
      <c r="E35" s="21"/>
      <c r="F35" s="21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1:11" ht="19.5" customHeight="1">
      <c r="A36" s="29" t="s">
        <v>27</v>
      </c>
      <c r="B36" s="29"/>
      <c r="C36" s="29"/>
      <c r="D36" s="29"/>
      <c r="E36" s="72">
        <f>'10월'!E38</f>
        <v>18909</v>
      </c>
      <c r="F36" s="2" t="s">
        <v>2</v>
      </c>
      <c r="K36" s="26"/>
    </row>
    <row r="37" spans="1:10" ht="19.5" customHeight="1">
      <c r="A37" s="73" t="s">
        <v>48</v>
      </c>
      <c r="B37" s="73"/>
      <c r="C37" s="73"/>
      <c r="D37" s="73"/>
      <c r="E37" s="74">
        <f>E36+H34</f>
        <v>19980</v>
      </c>
      <c r="F37" s="2" t="s">
        <v>2</v>
      </c>
      <c r="I37" s="86" t="s">
        <v>96</v>
      </c>
      <c r="J37" s="87">
        <f>MAX(J4:J33)</f>
        <v>1699</v>
      </c>
    </row>
    <row r="38" spans="1:10" ht="19.5" customHeight="1">
      <c r="A38" s="75" t="s">
        <v>49</v>
      </c>
      <c r="B38" s="75"/>
      <c r="C38" s="75"/>
      <c r="D38" s="75"/>
      <c r="E38" s="76">
        <f>H34/A33</f>
        <v>35.7</v>
      </c>
      <c r="F38" s="2" t="s">
        <v>2</v>
      </c>
      <c r="I38" s="86" t="s">
        <v>97</v>
      </c>
      <c r="J38" s="87">
        <f>MIN(J4:J33)</f>
        <v>1399</v>
      </c>
    </row>
    <row r="39" spans="1:10" ht="19.5" customHeight="1">
      <c r="A39" s="75" t="s">
        <v>50</v>
      </c>
      <c r="B39" s="75"/>
      <c r="C39" s="75"/>
      <c r="D39" s="75"/>
      <c r="E39" s="77">
        <f>COUNTIF(K4:K33,"&gt;0")</f>
        <v>4</v>
      </c>
      <c r="F39" s="2" t="s">
        <v>24</v>
      </c>
      <c r="I39" s="86" t="s">
        <v>98</v>
      </c>
      <c r="J39" s="87">
        <f>AVERAGE(J4:J33)</f>
        <v>1531.25</v>
      </c>
    </row>
    <row r="40" spans="1:6" ht="19.5" customHeight="1">
      <c r="A40" s="78" t="s">
        <v>51</v>
      </c>
      <c r="B40" s="78"/>
      <c r="C40" s="78"/>
      <c r="D40" s="78"/>
      <c r="E40" s="79">
        <f>A33/E39</f>
        <v>7.5</v>
      </c>
      <c r="F40" s="2" t="s">
        <v>25</v>
      </c>
    </row>
    <row r="41" spans="1:6" ht="19.5" customHeight="1">
      <c r="A41" s="80" t="s">
        <v>28</v>
      </c>
      <c r="B41" s="80"/>
      <c r="C41" s="80"/>
      <c r="D41" s="80"/>
      <c r="E41" s="81">
        <f>(H34-H4+'12월'!H8)/'11월'!K34</f>
        <v>8.990624216638427</v>
      </c>
      <c r="F41" s="2" t="s">
        <v>26</v>
      </c>
    </row>
  </sheetData>
  <mergeCells count="7">
    <mergeCell ref="A39:D39"/>
    <mergeCell ref="A40:D40"/>
    <mergeCell ref="A41:D41"/>
    <mergeCell ref="A34:G34"/>
    <mergeCell ref="A36:D36"/>
    <mergeCell ref="A37:D37"/>
    <mergeCell ref="A38:D3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101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/>
      <c r="I4" s="27"/>
      <c r="J4" s="27"/>
      <c r="K4" s="57">
        <f aca="true" t="shared" si="0" ref="K4:K34">IF(ISERR(I4/J4),0,I4/J4)</f>
        <v>0</v>
      </c>
      <c r="L4" s="30"/>
      <c r="M4" s="57">
        <f aca="true" t="shared" si="1" ref="M4:M35"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4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0"/>
        <v>0</v>
      </c>
      <c r="L6" s="31"/>
      <c r="M6" s="60">
        <f t="shared" si="1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>
        <v>336</v>
      </c>
      <c r="I8" s="28">
        <v>50000</v>
      </c>
      <c r="J8" s="28">
        <v>1399</v>
      </c>
      <c r="K8" s="60">
        <f t="shared" si="0"/>
        <v>35.7398141529664</v>
      </c>
      <c r="L8" s="31">
        <v>336</v>
      </c>
      <c r="M8" s="60">
        <f t="shared" si="1"/>
        <v>9.40128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/>
      <c r="I9" s="28"/>
      <c r="J9" s="28"/>
      <c r="K9" s="60">
        <f t="shared" si="0"/>
        <v>0</v>
      </c>
      <c r="L9" s="31"/>
      <c r="M9" s="60">
        <f t="shared" si="1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/>
      <c r="I11" s="28"/>
      <c r="J11" s="28"/>
      <c r="K11" s="60">
        <f t="shared" si="0"/>
        <v>0</v>
      </c>
      <c r="L11" s="31"/>
      <c r="M11" s="60">
        <f t="shared" si="1"/>
        <v>0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/>
      <c r="I12" s="28"/>
      <c r="J12" s="28"/>
      <c r="K12" s="60">
        <f t="shared" si="0"/>
        <v>0</v>
      </c>
      <c r="L12" s="31"/>
      <c r="M12" s="60">
        <f t="shared" si="1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>
        <v>305</v>
      </c>
      <c r="I14" s="28">
        <v>50000</v>
      </c>
      <c r="J14" s="28">
        <v>1338</v>
      </c>
      <c r="K14" s="60">
        <f t="shared" si="0"/>
        <v>37.369207772795214</v>
      </c>
      <c r="L14" s="31">
        <v>305</v>
      </c>
      <c r="M14" s="60">
        <f t="shared" si="1"/>
        <v>8.161800000000001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/>
      <c r="I15" s="28"/>
      <c r="J15" s="28"/>
      <c r="K15" s="60">
        <f t="shared" si="0"/>
        <v>0</v>
      </c>
      <c r="L15" s="31"/>
      <c r="M15" s="60">
        <f t="shared" si="1"/>
        <v>0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/>
      <c r="I16" s="28"/>
      <c r="J16" s="28"/>
      <c r="K16" s="60">
        <f t="shared" si="0"/>
        <v>0</v>
      </c>
      <c r="L16" s="31"/>
      <c r="M16" s="60">
        <f t="shared" si="1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0"/>
        <v>0</v>
      </c>
      <c r="L18" s="31"/>
      <c r="M18" s="60">
        <f t="shared" si="1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/>
      <c r="I19" s="28"/>
      <c r="J19" s="28"/>
      <c r="K19" s="60">
        <f t="shared" si="0"/>
        <v>0</v>
      </c>
      <c r="L19" s="31"/>
      <c r="M19" s="60">
        <f t="shared" si="1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/>
      <c r="I22" s="28"/>
      <c r="J22" s="28"/>
      <c r="K22" s="60">
        <f t="shared" si="0"/>
        <v>0</v>
      </c>
      <c r="L22" s="31"/>
      <c r="M22" s="60">
        <f t="shared" si="1"/>
        <v>0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/>
      <c r="I23" s="28"/>
      <c r="J23" s="28"/>
      <c r="K23" s="60">
        <f t="shared" si="0"/>
        <v>0</v>
      </c>
      <c r="L23" s="31"/>
      <c r="M23" s="60">
        <f t="shared" si="1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>
        <v>315</v>
      </c>
      <c r="I25" s="28">
        <v>50000</v>
      </c>
      <c r="J25" s="28">
        <v>1275</v>
      </c>
      <c r="K25" s="60">
        <f t="shared" si="0"/>
        <v>39.21568627450981</v>
      </c>
      <c r="L25" s="31">
        <v>315</v>
      </c>
      <c r="M25" s="60">
        <f t="shared" si="1"/>
        <v>8.032499999999999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/>
      <c r="I26" s="28"/>
      <c r="J26" s="28"/>
      <c r="K26" s="60">
        <f t="shared" si="0"/>
        <v>0</v>
      </c>
      <c r="L26" s="31"/>
      <c r="M26" s="60">
        <f t="shared" si="1"/>
        <v>0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/>
      <c r="I29" s="28"/>
      <c r="J29" s="28"/>
      <c r="K29" s="60">
        <f t="shared" si="0"/>
        <v>0</v>
      </c>
      <c r="L29" s="31"/>
      <c r="M29" s="60">
        <f t="shared" si="1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0"/>
        <v>0</v>
      </c>
      <c r="L31" s="31"/>
      <c r="M31" s="60">
        <f t="shared" si="1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9</v>
      </c>
      <c r="D32" s="19"/>
      <c r="E32" s="7"/>
      <c r="F32" s="7"/>
      <c r="G32" s="7"/>
      <c r="H32" s="31">
        <v>301</v>
      </c>
      <c r="I32" s="28">
        <v>50000</v>
      </c>
      <c r="J32" s="28">
        <v>1275</v>
      </c>
      <c r="K32" s="60">
        <f t="shared" si="0"/>
        <v>39.21568627450981</v>
      </c>
      <c r="L32" s="31">
        <v>301</v>
      </c>
      <c r="M32" s="60">
        <f t="shared" si="1"/>
        <v>7.6754999999999995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">
        <f t="shared" si="2"/>
        <v>30</v>
      </c>
      <c r="B33" s="17"/>
      <c r="C33" s="82" t="s">
        <v>9</v>
      </c>
      <c r="D33" s="19"/>
      <c r="E33" s="7"/>
      <c r="F33" s="7"/>
      <c r="G33" s="7"/>
      <c r="H33" s="31"/>
      <c r="I33" s="28"/>
      <c r="J33" s="28"/>
      <c r="K33" s="60">
        <f t="shared" si="0"/>
        <v>0</v>
      </c>
      <c r="L33" s="31"/>
      <c r="M33" s="60">
        <f t="shared" si="1"/>
        <v>0</v>
      </c>
      <c r="N33" s="61"/>
      <c r="O33" s="61"/>
      <c r="P33" s="61"/>
      <c r="Q33" s="61"/>
      <c r="R33" s="61"/>
      <c r="S33" s="61"/>
      <c r="T33" s="15"/>
    </row>
    <row r="34" spans="1:20" ht="19.5" customHeight="1">
      <c r="A34" s="62">
        <f t="shared" si="2"/>
        <v>31</v>
      </c>
      <c r="B34" s="83"/>
      <c r="C34" s="84" t="s">
        <v>9</v>
      </c>
      <c r="D34" s="85"/>
      <c r="E34" s="63"/>
      <c r="F34" s="63"/>
      <c r="G34" s="63"/>
      <c r="H34" s="64"/>
      <c r="I34" s="65"/>
      <c r="J34" s="65"/>
      <c r="K34" s="66">
        <f t="shared" si="0"/>
        <v>0</v>
      </c>
      <c r="L34" s="64"/>
      <c r="M34" s="66">
        <f t="shared" si="1"/>
        <v>0</v>
      </c>
      <c r="N34" s="67"/>
      <c r="O34" s="67"/>
      <c r="P34" s="67"/>
      <c r="Q34" s="67"/>
      <c r="R34" s="67"/>
      <c r="S34" s="67"/>
      <c r="T34" s="68"/>
    </row>
    <row r="35" spans="1:20" s="2" customFormat="1" ht="19.5" customHeight="1">
      <c r="A35" s="69" t="s">
        <v>0</v>
      </c>
      <c r="B35" s="69"/>
      <c r="C35" s="69"/>
      <c r="D35" s="69"/>
      <c r="E35" s="69"/>
      <c r="F35" s="69"/>
      <c r="G35" s="69"/>
      <c r="H35" s="70">
        <f>SUM(H4:H34)</f>
        <v>1257</v>
      </c>
      <c r="I35" s="71">
        <f>SUM(I4:I34)</f>
        <v>200000</v>
      </c>
      <c r="J35" s="71"/>
      <c r="K35" s="70">
        <f>SUM(K4:K34)</f>
        <v>151.54039447478124</v>
      </c>
      <c r="L35" s="70">
        <f>SUM(L4:L34)</f>
        <v>1257</v>
      </c>
      <c r="M35" s="70">
        <f t="shared" si="1"/>
        <v>8.294818054001997</v>
      </c>
      <c r="N35" s="72">
        <f aca="true" t="shared" si="3" ref="N35:S35">SUM(N4:N34)</f>
        <v>0</v>
      </c>
      <c r="O35" s="72">
        <f t="shared" si="3"/>
        <v>0</v>
      </c>
      <c r="P35" s="72">
        <f t="shared" si="3"/>
        <v>0</v>
      </c>
      <c r="Q35" s="72">
        <f t="shared" si="3"/>
        <v>0</v>
      </c>
      <c r="R35" s="72">
        <f t="shared" si="3"/>
        <v>0</v>
      </c>
      <c r="S35" s="72">
        <f t="shared" si="3"/>
        <v>0</v>
      </c>
      <c r="T35" s="1"/>
    </row>
    <row r="36" spans="1:20" s="24" customFormat="1" ht="4.5" customHeight="1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1:11" ht="19.5" customHeight="1">
      <c r="A37" s="29" t="s">
        <v>27</v>
      </c>
      <c r="B37" s="29"/>
      <c r="C37" s="29"/>
      <c r="D37" s="29"/>
      <c r="E37" s="72">
        <f>'11월'!E37</f>
        <v>19980</v>
      </c>
      <c r="F37" s="2" t="s">
        <v>2</v>
      </c>
      <c r="K37" s="26"/>
    </row>
    <row r="38" spans="1:10" ht="19.5" customHeight="1">
      <c r="A38" s="73" t="s">
        <v>48</v>
      </c>
      <c r="B38" s="73"/>
      <c r="C38" s="73"/>
      <c r="D38" s="73"/>
      <c r="E38" s="103">
        <f>E37+H35</f>
        <v>21237</v>
      </c>
      <c r="F38" s="2" t="s">
        <v>2</v>
      </c>
      <c r="I38" s="86" t="s">
        <v>96</v>
      </c>
      <c r="J38" s="87">
        <f>MAX(J4:J34)</f>
        <v>1399</v>
      </c>
    </row>
    <row r="39" spans="1:10" ht="19.5" customHeight="1">
      <c r="A39" s="75" t="s">
        <v>49</v>
      </c>
      <c r="B39" s="75"/>
      <c r="C39" s="75"/>
      <c r="D39" s="75"/>
      <c r="E39" s="104">
        <f>H35/A34</f>
        <v>40.54838709677419</v>
      </c>
      <c r="F39" s="2" t="s">
        <v>2</v>
      </c>
      <c r="I39" s="86" t="s">
        <v>97</v>
      </c>
      <c r="J39" s="87">
        <f>MIN(J4:J34)</f>
        <v>1275</v>
      </c>
    </row>
    <row r="40" spans="1:10" ht="19.5" customHeight="1">
      <c r="A40" s="75" t="s">
        <v>50</v>
      </c>
      <c r="B40" s="75"/>
      <c r="C40" s="75"/>
      <c r="D40" s="75"/>
      <c r="E40" s="104">
        <f>COUNTIF(K4:K34,"&gt;0")</f>
        <v>4</v>
      </c>
      <c r="F40" s="2" t="s">
        <v>24</v>
      </c>
      <c r="I40" s="86" t="s">
        <v>98</v>
      </c>
      <c r="J40" s="87">
        <f>AVERAGE(J4:J34)</f>
        <v>1321.75</v>
      </c>
    </row>
    <row r="41" spans="1:6" ht="19.5" customHeight="1">
      <c r="A41" s="78" t="s">
        <v>51</v>
      </c>
      <c r="B41" s="78"/>
      <c r="C41" s="78"/>
      <c r="D41" s="78"/>
      <c r="E41" s="105">
        <f>A34/E40</f>
        <v>7.75</v>
      </c>
      <c r="F41" s="2" t="s">
        <v>25</v>
      </c>
    </row>
    <row r="42" spans="1:12" ht="19.5" customHeight="1">
      <c r="A42" s="80" t="s">
        <v>28</v>
      </c>
      <c r="B42" s="80"/>
      <c r="C42" s="80"/>
      <c r="D42" s="80"/>
      <c r="E42" s="106"/>
      <c r="F42" s="2" t="s">
        <v>26</v>
      </c>
      <c r="G42" s="32" t="s">
        <v>86</v>
      </c>
      <c r="H42" s="33"/>
      <c r="I42" s="33"/>
      <c r="J42" s="33"/>
      <c r="K42" s="33"/>
      <c r="L42" s="33"/>
    </row>
  </sheetData>
  <mergeCells count="7">
    <mergeCell ref="A40:D40"/>
    <mergeCell ref="A41:D41"/>
    <mergeCell ref="A42:D42"/>
    <mergeCell ref="A35:G35"/>
    <mergeCell ref="A37:D37"/>
    <mergeCell ref="A38:D38"/>
    <mergeCell ref="A39:D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95</v>
      </c>
      <c r="B1" s="116"/>
      <c r="C1" s="116"/>
      <c r="D1" s="116"/>
    </row>
    <row r="2" s="20" customFormat="1" ht="13.5"/>
    <row r="3" spans="1:20" ht="19.5" customHeight="1">
      <c r="A3" s="5" t="s">
        <v>10</v>
      </c>
      <c r="B3" s="8" t="s">
        <v>3</v>
      </c>
      <c r="C3" s="9" t="s">
        <v>9</v>
      </c>
      <c r="D3" s="10" t="s">
        <v>4</v>
      </c>
      <c r="E3" s="5" t="s">
        <v>5</v>
      </c>
      <c r="F3" s="5" t="s">
        <v>6</v>
      </c>
      <c r="G3" s="5" t="s">
        <v>7</v>
      </c>
      <c r="H3" s="5" t="s">
        <v>18</v>
      </c>
      <c r="I3" s="5" t="s">
        <v>19</v>
      </c>
      <c r="J3" s="56" t="s">
        <v>20</v>
      </c>
      <c r="K3" s="56" t="s">
        <v>21</v>
      </c>
      <c r="L3" s="56" t="s">
        <v>22</v>
      </c>
      <c r="M3" s="56" t="s">
        <v>23</v>
      </c>
      <c r="N3" s="5" t="s">
        <v>13</v>
      </c>
      <c r="O3" s="5" t="s">
        <v>17</v>
      </c>
      <c r="P3" s="5" t="s">
        <v>11</v>
      </c>
      <c r="Q3" s="5" t="s">
        <v>14</v>
      </c>
      <c r="R3" s="5" t="s">
        <v>15</v>
      </c>
      <c r="S3" s="5" t="s">
        <v>16</v>
      </c>
      <c r="T3" s="5" t="s">
        <v>1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/>
      <c r="I4" s="27"/>
      <c r="J4" s="27"/>
      <c r="K4" s="57">
        <f>IF(ISERR(I4/J4),0,I4/J4)</f>
        <v>0</v>
      </c>
      <c r="L4" s="30"/>
      <c r="M4" s="57">
        <f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0" ref="A5:A33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aca="true" t="shared" si="1" ref="K5:K34">IF(ISERR(I5/J5),0,I5/J5)</f>
        <v>0</v>
      </c>
      <c r="L5" s="31"/>
      <c r="M5" s="60">
        <f aca="true" t="shared" si="2" ref="M5:M35">IF(ISERR(L5/K5),0,L5/K5)</f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0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1"/>
        <v>0</v>
      </c>
      <c r="L6" s="31"/>
      <c r="M6" s="60">
        <f t="shared" si="2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0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1"/>
        <v>0</v>
      </c>
      <c r="L7" s="31"/>
      <c r="M7" s="60">
        <f t="shared" si="2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0"/>
        <v>5</v>
      </c>
      <c r="B8" s="17"/>
      <c r="C8" s="82" t="s">
        <v>9</v>
      </c>
      <c r="D8" s="19"/>
      <c r="E8" s="7"/>
      <c r="F8" s="7"/>
      <c r="G8" s="7"/>
      <c r="H8" s="31">
        <v>237</v>
      </c>
      <c r="I8" s="28">
        <v>50000</v>
      </c>
      <c r="J8" s="28">
        <v>1653</v>
      </c>
      <c r="K8" s="60">
        <f t="shared" si="1"/>
        <v>30.248033877797944</v>
      </c>
      <c r="L8" s="31">
        <v>237</v>
      </c>
      <c r="M8" s="60">
        <f t="shared" si="2"/>
        <v>7.83522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0"/>
        <v>6</v>
      </c>
      <c r="B9" s="17"/>
      <c r="C9" s="82" t="s">
        <v>9</v>
      </c>
      <c r="D9" s="19"/>
      <c r="E9" s="7"/>
      <c r="F9" s="7"/>
      <c r="G9" s="7"/>
      <c r="H9" s="31"/>
      <c r="I9" s="28"/>
      <c r="J9" s="28"/>
      <c r="K9" s="60">
        <f t="shared" si="1"/>
        <v>0</v>
      </c>
      <c r="L9" s="31"/>
      <c r="M9" s="60">
        <f t="shared" si="2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0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1"/>
        <v>0</v>
      </c>
      <c r="L10" s="31"/>
      <c r="M10" s="60">
        <f t="shared" si="2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0"/>
        <v>8</v>
      </c>
      <c r="B11" s="17"/>
      <c r="C11" s="82" t="s">
        <v>9</v>
      </c>
      <c r="D11" s="19"/>
      <c r="E11" s="7"/>
      <c r="F11" s="7"/>
      <c r="G11" s="7"/>
      <c r="H11" s="31"/>
      <c r="I11" s="28"/>
      <c r="J11" s="28"/>
      <c r="K11" s="60">
        <f t="shared" si="1"/>
        <v>0</v>
      </c>
      <c r="L11" s="31"/>
      <c r="M11" s="60">
        <f t="shared" si="2"/>
        <v>0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0"/>
        <v>9</v>
      </c>
      <c r="B12" s="17"/>
      <c r="C12" s="82" t="s">
        <v>9</v>
      </c>
      <c r="D12" s="19"/>
      <c r="E12" s="7"/>
      <c r="F12" s="7"/>
      <c r="G12" s="7"/>
      <c r="H12" s="31"/>
      <c r="I12" s="28"/>
      <c r="J12" s="28"/>
      <c r="K12" s="60">
        <f t="shared" si="1"/>
        <v>0</v>
      </c>
      <c r="L12" s="31"/>
      <c r="M12" s="60">
        <f t="shared" si="2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0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1"/>
        <v>0</v>
      </c>
      <c r="L13" s="31"/>
      <c r="M13" s="60">
        <f t="shared" si="2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>A13+1</f>
        <v>11</v>
      </c>
      <c r="B14" s="17"/>
      <c r="C14" s="82" t="s">
        <v>9</v>
      </c>
      <c r="D14" s="19"/>
      <c r="E14" s="7"/>
      <c r="F14" s="7"/>
      <c r="G14" s="7"/>
      <c r="H14" s="31">
        <v>253</v>
      </c>
      <c r="I14" s="28">
        <v>50000</v>
      </c>
      <c r="J14" s="28">
        <v>1639</v>
      </c>
      <c r="K14" s="60">
        <f t="shared" si="1"/>
        <v>30.50640634533252</v>
      </c>
      <c r="L14" s="31">
        <v>253</v>
      </c>
      <c r="M14" s="60">
        <f t="shared" si="2"/>
        <v>8.29334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0"/>
        <v>12</v>
      </c>
      <c r="B15" s="17"/>
      <c r="C15" s="82" t="s">
        <v>9</v>
      </c>
      <c r="D15" s="19"/>
      <c r="E15" s="7"/>
      <c r="F15" s="7"/>
      <c r="G15" s="7"/>
      <c r="H15" s="31"/>
      <c r="I15" s="28"/>
      <c r="J15" s="28"/>
      <c r="K15" s="60">
        <f t="shared" si="1"/>
        <v>0</v>
      </c>
      <c r="L15" s="31"/>
      <c r="M15" s="60">
        <f t="shared" si="2"/>
        <v>0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0"/>
        <v>13</v>
      </c>
      <c r="B16" s="17"/>
      <c r="C16" s="82" t="s">
        <v>9</v>
      </c>
      <c r="D16" s="19"/>
      <c r="E16" s="7"/>
      <c r="F16" s="7"/>
      <c r="G16" s="7"/>
      <c r="H16" s="31"/>
      <c r="I16" s="28"/>
      <c r="J16" s="28"/>
      <c r="K16" s="60">
        <f t="shared" si="1"/>
        <v>0</v>
      </c>
      <c r="L16" s="31"/>
      <c r="M16" s="60">
        <f t="shared" si="2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0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1"/>
        <v>0</v>
      </c>
      <c r="L17" s="31"/>
      <c r="M17" s="60">
        <f t="shared" si="2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0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1"/>
        <v>0</v>
      </c>
      <c r="L18" s="31"/>
      <c r="M18" s="60">
        <f t="shared" si="2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0"/>
        <v>16</v>
      </c>
      <c r="B19" s="17"/>
      <c r="C19" s="82" t="s">
        <v>9</v>
      </c>
      <c r="D19" s="19"/>
      <c r="E19" s="7"/>
      <c r="F19" s="7"/>
      <c r="G19" s="7"/>
      <c r="H19" s="31"/>
      <c r="I19" s="28"/>
      <c r="J19" s="28"/>
      <c r="K19" s="60">
        <f t="shared" si="1"/>
        <v>0</v>
      </c>
      <c r="L19" s="31"/>
      <c r="M19" s="60">
        <f t="shared" si="2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0"/>
        <v>17</v>
      </c>
      <c r="B20" s="17"/>
      <c r="C20" s="82" t="s">
        <v>9</v>
      </c>
      <c r="D20" s="19"/>
      <c r="E20" s="7"/>
      <c r="F20" s="7"/>
      <c r="G20" s="7"/>
      <c r="H20" s="31">
        <v>231</v>
      </c>
      <c r="I20" s="28">
        <v>50000</v>
      </c>
      <c r="J20" s="28">
        <v>1639</v>
      </c>
      <c r="K20" s="60">
        <f t="shared" si="1"/>
        <v>30.50640634533252</v>
      </c>
      <c r="L20" s="31">
        <v>231</v>
      </c>
      <c r="M20" s="60">
        <f t="shared" si="2"/>
        <v>7.57218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0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1"/>
        <v>0</v>
      </c>
      <c r="L21" s="31"/>
      <c r="M21" s="60">
        <f t="shared" si="2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0"/>
        <v>19</v>
      </c>
      <c r="B22" s="17"/>
      <c r="C22" s="82" t="s">
        <v>9</v>
      </c>
      <c r="D22" s="19"/>
      <c r="E22" s="7"/>
      <c r="F22" s="7"/>
      <c r="G22" s="7"/>
      <c r="H22" s="31"/>
      <c r="I22" s="28"/>
      <c r="J22" s="28"/>
      <c r="K22" s="60">
        <f t="shared" si="1"/>
        <v>0</v>
      </c>
      <c r="L22" s="31"/>
      <c r="M22" s="60">
        <f t="shared" si="2"/>
        <v>0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0"/>
        <v>20</v>
      </c>
      <c r="B23" s="17"/>
      <c r="C23" s="82" t="s">
        <v>9</v>
      </c>
      <c r="D23" s="19"/>
      <c r="E23" s="7"/>
      <c r="F23" s="7"/>
      <c r="G23" s="7"/>
      <c r="H23" s="31"/>
      <c r="I23" s="28"/>
      <c r="J23" s="28"/>
      <c r="K23" s="60">
        <f t="shared" si="1"/>
        <v>0</v>
      </c>
      <c r="L23" s="31"/>
      <c r="M23" s="60">
        <f t="shared" si="2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0"/>
        <v>21</v>
      </c>
      <c r="B24" s="17"/>
      <c r="C24" s="82" t="s">
        <v>9</v>
      </c>
      <c r="D24" s="19"/>
      <c r="E24" s="7"/>
      <c r="F24" s="7"/>
      <c r="G24" s="7"/>
      <c r="H24" s="31">
        <v>279</v>
      </c>
      <c r="I24" s="28">
        <v>50000</v>
      </c>
      <c r="J24" s="28">
        <v>1639</v>
      </c>
      <c r="K24" s="60">
        <f t="shared" si="1"/>
        <v>30.50640634533252</v>
      </c>
      <c r="L24" s="31">
        <v>279</v>
      </c>
      <c r="M24" s="60">
        <f t="shared" si="2"/>
        <v>9.145620000000001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0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1"/>
        <v>0</v>
      </c>
      <c r="L25" s="31"/>
      <c r="M25" s="60">
        <f t="shared" si="2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0"/>
        <v>23</v>
      </c>
      <c r="B26" s="17"/>
      <c r="C26" s="82" t="s">
        <v>9</v>
      </c>
      <c r="D26" s="19"/>
      <c r="E26" s="7"/>
      <c r="F26" s="7"/>
      <c r="G26" s="7"/>
      <c r="H26" s="31">
        <v>304</v>
      </c>
      <c r="I26" s="28">
        <v>50000</v>
      </c>
      <c r="J26" s="28">
        <v>1663</v>
      </c>
      <c r="K26" s="60">
        <f t="shared" si="1"/>
        <v>30.066145520144318</v>
      </c>
      <c r="L26" s="31">
        <v>304</v>
      </c>
      <c r="M26" s="60">
        <f t="shared" si="2"/>
        <v>10.11104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0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1"/>
        <v>0</v>
      </c>
      <c r="L27" s="31"/>
      <c r="M27" s="60">
        <f t="shared" si="2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0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1"/>
        <v>0</v>
      </c>
      <c r="L28" s="31"/>
      <c r="M28" s="60">
        <f t="shared" si="2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0"/>
        <v>26</v>
      </c>
      <c r="B29" s="17"/>
      <c r="C29" s="82" t="s">
        <v>9</v>
      </c>
      <c r="D29" s="19"/>
      <c r="E29" s="7"/>
      <c r="F29" s="7"/>
      <c r="G29" s="7"/>
      <c r="H29" s="31"/>
      <c r="I29" s="28"/>
      <c r="J29" s="28"/>
      <c r="K29" s="60">
        <f t="shared" si="1"/>
        <v>0</v>
      </c>
      <c r="L29" s="31"/>
      <c r="M29" s="60">
        <f t="shared" si="2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0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1"/>
        <v>0</v>
      </c>
      <c r="L30" s="31"/>
      <c r="M30" s="60">
        <f t="shared" si="2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0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1"/>
        <v>0</v>
      </c>
      <c r="L31" s="31"/>
      <c r="M31" s="60">
        <f t="shared" si="2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0"/>
        <v>29</v>
      </c>
      <c r="B32" s="17"/>
      <c r="C32" s="82" t="s">
        <v>9</v>
      </c>
      <c r="D32" s="19"/>
      <c r="E32" s="7"/>
      <c r="F32" s="7"/>
      <c r="G32" s="7"/>
      <c r="H32" s="31">
        <v>263</v>
      </c>
      <c r="I32" s="28">
        <v>50000</v>
      </c>
      <c r="J32" s="28">
        <v>1639</v>
      </c>
      <c r="K32" s="60">
        <f t="shared" si="1"/>
        <v>30.50640634533252</v>
      </c>
      <c r="L32" s="31">
        <v>263</v>
      </c>
      <c r="M32" s="60">
        <f t="shared" si="2"/>
        <v>8.62114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">
        <f t="shared" si="0"/>
        <v>30</v>
      </c>
      <c r="B33" s="17"/>
      <c r="C33" s="82" t="s">
        <v>9</v>
      </c>
      <c r="D33" s="19"/>
      <c r="E33" s="7"/>
      <c r="F33" s="7"/>
      <c r="G33" s="7"/>
      <c r="H33" s="31"/>
      <c r="I33" s="28"/>
      <c r="J33" s="28"/>
      <c r="K33" s="60">
        <f t="shared" si="1"/>
        <v>0</v>
      </c>
      <c r="L33" s="31"/>
      <c r="M33" s="60">
        <f t="shared" si="2"/>
        <v>0</v>
      </c>
      <c r="N33" s="61"/>
      <c r="O33" s="61"/>
      <c r="P33" s="61"/>
      <c r="Q33" s="61"/>
      <c r="R33" s="61"/>
      <c r="S33" s="61"/>
      <c r="T33" s="15"/>
    </row>
    <row r="34" spans="1:20" ht="19.5" customHeight="1">
      <c r="A34" s="62">
        <f>A33+1</f>
        <v>31</v>
      </c>
      <c r="B34" s="83"/>
      <c r="C34" s="84" t="s">
        <v>9</v>
      </c>
      <c r="D34" s="85"/>
      <c r="E34" s="63"/>
      <c r="F34" s="63"/>
      <c r="G34" s="63"/>
      <c r="H34" s="64"/>
      <c r="I34" s="65"/>
      <c r="J34" s="65"/>
      <c r="K34" s="66">
        <f t="shared" si="1"/>
        <v>0</v>
      </c>
      <c r="L34" s="64"/>
      <c r="M34" s="66">
        <f t="shared" si="2"/>
        <v>0</v>
      </c>
      <c r="N34" s="67"/>
      <c r="O34" s="67"/>
      <c r="P34" s="67"/>
      <c r="Q34" s="67"/>
      <c r="R34" s="67"/>
      <c r="S34" s="67"/>
      <c r="T34" s="68"/>
    </row>
    <row r="35" spans="1:20" s="2" customFormat="1" ht="19.5" customHeight="1">
      <c r="A35" s="69" t="s">
        <v>0</v>
      </c>
      <c r="B35" s="69"/>
      <c r="C35" s="69"/>
      <c r="D35" s="69"/>
      <c r="E35" s="69"/>
      <c r="F35" s="69"/>
      <c r="G35" s="69"/>
      <c r="H35" s="70">
        <f>SUM(H4:H34)</f>
        <v>1567</v>
      </c>
      <c r="I35" s="71">
        <f>SUM(I4:I34)</f>
        <v>300000</v>
      </c>
      <c r="J35" s="71"/>
      <c r="K35" s="70">
        <f>SUM(K4:K34)</f>
        <v>182.33980477927233</v>
      </c>
      <c r="L35" s="70">
        <f>SUM(L4:L34)</f>
        <v>1567</v>
      </c>
      <c r="M35" s="70">
        <f t="shared" si="2"/>
        <v>8.593844892490146</v>
      </c>
      <c r="N35" s="72">
        <f aca="true" t="shared" si="3" ref="N35:S35">SUM(N4:N34)</f>
        <v>0</v>
      </c>
      <c r="O35" s="72">
        <f t="shared" si="3"/>
        <v>0</v>
      </c>
      <c r="P35" s="72">
        <f t="shared" si="3"/>
        <v>0</v>
      </c>
      <c r="Q35" s="72">
        <f t="shared" si="3"/>
        <v>0</v>
      </c>
      <c r="R35" s="72">
        <f t="shared" si="3"/>
        <v>0</v>
      </c>
      <c r="S35" s="72">
        <f t="shared" si="3"/>
        <v>0</v>
      </c>
      <c r="T35" s="1"/>
    </row>
    <row r="36" spans="1:20" s="24" customFormat="1" ht="4.5" customHeight="1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1:11" ht="19.5" customHeight="1">
      <c r="A37" s="29" t="s">
        <v>27</v>
      </c>
      <c r="B37" s="29"/>
      <c r="C37" s="29"/>
      <c r="D37" s="29"/>
      <c r="E37" s="72">
        <v>6696</v>
      </c>
      <c r="F37" s="2" t="s">
        <v>2</v>
      </c>
      <c r="K37" s="26"/>
    </row>
    <row r="38" spans="1:10" ht="19.5" customHeight="1">
      <c r="A38" s="73" t="s">
        <v>32</v>
      </c>
      <c r="B38" s="73"/>
      <c r="C38" s="73"/>
      <c r="D38" s="73"/>
      <c r="E38" s="74">
        <f>E37+H35</f>
        <v>8263</v>
      </c>
      <c r="F38" s="2" t="s">
        <v>2</v>
      </c>
      <c r="I38" s="86" t="s">
        <v>96</v>
      </c>
      <c r="J38" s="87">
        <f>MAX(J4:J34)</f>
        <v>1663</v>
      </c>
    </row>
    <row r="39" spans="1:10" ht="19.5" customHeight="1">
      <c r="A39" s="75" t="s">
        <v>30</v>
      </c>
      <c r="B39" s="75"/>
      <c r="C39" s="75"/>
      <c r="D39" s="75"/>
      <c r="E39" s="76">
        <f>H35/A34</f>
        <v>50.54838709677419</v>
      </c>
      <c r="F39" s="2" t="s">
        <v>84</v>
      </c>
      <c r="I39" s="86" t="s">
        <v>97</v>
      </c>
      <c r="J39" s="87">
        <f>MIN(J4:J34)</f>
        <v>1639</v>
      </c>
    </row>
    <row r="40" spans="1:10" ht="19.5" customHeight="1">
      <c r="A40" s="75" t="s">
        <v>29</v>
      </c>
      <c r="B40" s="75"/>
      <c r="C40" s="75"/>
      <c r="D40" s="75"/>
      <c r="E40" s="77">
        <f>COUNTIF(K4:K34,"&gt;0")</f>
        <v>6</v>
      </c>
      <c r="F40" s="2" t="s">
        <v>24</v>
      </c>
      <c r="I40" s="86" t="s">
        <v>98</v>
      </c>
      <c r="J40" s="87">
        <f>AVERAGE(J4:J34)</f>
        <v>1645.3333333333333</v>
      </c>
    </row>
    <row r="41" spans="1:6" ht="19.5" customHeight="1">
      <c r="A41" s="78" t="s">
        <v>31</v>
      </c>
      <c r="B41" s="78"/>
      <c r="C41" s="78"/>
      <c r="D41" s="78"/>
      <c r="E41" s="79">
        <f>A34/E40</f>
        <v>5.166666666666667</v>
      </c>
      <c r="F41" s="2" t="s">
        <v>83</v>
      </c>
    </row>
    <row r="42" spans="1:6" ht="19.5" customHeight="1">
      <c r="A42" s="80" t="s">
        <v>28</v>
      </c>
      <c r="B42" s="80"/>
      <c r="C42" s="80"/>
      <c r="D42" s="80"/>
      <c r="E42" s="81">
        <f>(H35-H8+2월!H8)/K35</f>
        <v>8.67610888316491</v>
      </c>
      <c r="F42" s="2" t="s">
        <v>26</v>
      </c>
    </row>
  </sheetData>
  <mergeCells count="7">
    <mergeCell ref="A40:D40"/>
    <mergeCell ref="A41:D41"/>
    <mergeCell ref="A42:D42"/>
    <mergeCell ref="A35:G35"/>
    <mergeCell ref="A37:D37"/>
    <mergeCell ref="A38:D38"/>
    <mergeCell ref="A39:D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110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/>
      <c r="I4" s="27"/>
      <c r="J4" s="27"/>
      <c r="K4" s="57">
        <f aca="true" t="shared" si="0" ref="K4:K32">IF(ISERR(I4/J4),0,I4/J4)</f>
        <v>0</v>
      </c>
      <c r="L4" s="30"/>
      <c r="M4" s="57">
        <f aca="true" t="shared" si="1" ref="M4:M33"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2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0"/>
        <v>0</v>
      </c>
      <c r="L6" s="31"/>
      <c r="M6" s="60">
        <f t="shared" si="1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>
        <v>252</v>
      </c>
      <c r="I8" s="28">
        <v>50000</v>
      </c>
      <c r="J8" s="28">
        <v>1639</v>
      </c>
      <c r="K8" s="60">
        <f t="shared" si="0"/>
        <v>30.50640634533252</v>
      </c>
      <c r="L8" s="31">
        <v>252</v>
      </c>
      <c r="M8" s="60">
        <f t="shared" si="1"/>
        <v>8.26056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/>
      <c r="I9" s="28"/>
      <c r="J9" s="28"/>
      <c r="K9" s="60">
        <f t="shared" si="0"/>
        <v>0</v>
      </c>
      <c r="L9" s="31"/>
      <c r="M9" s="60">
        <f t="shared" si="1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/>
      <c r="I11" s="28"/>
      <c r="J11" s="28"/>
      <c r="K11" s="60">
        <f t="shared" si="0"/>
        <v>0</v>
      </c>
      <c r="L11" s="31"/>
      <c r="M11" s="60">
        <f t="shared" si="1"/>
        <v>0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>
        <v>253</v>
      </c>
      <c r="I12" s="28">
        <v>50000</v>
      </c>
      <c r="J12" s="28">
        <v>1640</v>
      </c>
      <c r="K12" s="60">
        <f t="shared" si="0"/>
        <v>30.48780487804878</v>
      </c>
      <c r="L12" s="31">
        <v>253</v>
      </c>
      <c r="M12" s="60">
        <f t="shared" si="1"/>
        <v>8.298399999999999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/>
      <c r="I14" s="28"/>
      <c r="J14" s="28"/>
      <c r="K14" s="60">
        <f t="shared" si="0"/>
        <v>0</v>
      </c>
      <c r="L14" s="31"/>
      <c r="M14" s="60">
        <f t="shared" si="1"/>
        <v>0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/>
      <c r="I15" s="28"/>
      <c r="J15" s="28"/>
      <c r="K15" s="60">
        <f t="shared" si="0"/>
        <v>0</v>
      </c>
      <c r="L15" s="31"/>
      <c r="M15" s="60">
        <f t="shared" si="1"/>
        <v>0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/>
      <c r="I16" s="28"/>
      <c r="J16" s="28"/>
      <c r="K16" s="60">
        <f t="shared" si="0"/>
        <v>0</v>
      </c>
      <c r="L16" s="31"/>
      <c r="M16" s="60">
        <f t="shared" si="1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>
        <v>253</v>
      </c>
      <c r="I18" s="28">
        <v>50000</v>
      </c>
      <c r="J18" s="28">
        <v>1759</v>
      </c>
      <c r="K18" s="60">
        <f t="shared" si="0"/>
        <v>28.425241614553723</v>
      </c>
      <c r="L18" s="31">
        <v>253</v>
      </c>
      <c r="M18" s="60">
        <f t="shared" si="1"/>
        <v>8.90054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/>
      <c r="I19" s="28"/>
      <c r="J19" s="28"/>
      <c r="K19" s="60">
        <f t="shared" si="0"/>
        <v>0</v>
      </c>
      <c r="L19" s="31"/>
      <c r="M19" s="60">
        <f t="shared" si="1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>
        <v>227</v>
      </c>
      <c r="I22" s="28">
        <v>50000</v>
      </c>
      <c r="J22" s="28">
        <v>1759</v>
      </c>
      <c r="K22" s="60">
        <f t="shared" si="0"/>
        <v>28.425241614553723</v>
      </c>
      <c r="L22" s="31">
        <v>227</v>
      </c>
      <c r="M22" s="60">
        <f t="shared" si="1"/>
        <v>7.98586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/>
      <c r="I23" s="28"/>
      <c r="J23" s="28"/>
      <c r="K23" s="60">
        <f t="shared" si="0"/>
        <v>0</v>
      </c>
      <c r="L23" s="31"/>
      <c r="M23" s="60">
        <f t="shared" si="1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>
        <v>244</v>
      </c>
      <c r="I26" s="28">
        <v>50000</v>
      </c>
      <c r="J26" s="28">
        <v>1669</v>
      </c>
      <c r="K26" s="60">
        <f t="shared" si="0"/>
        <v>29.958058717795087</v>
      </c>
      <c r="L26" s="31">
        <v>244</v>
      </c>
      <c r="M26" s="60">
        <f t="shared" si="1"/>
        <v>8.14472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>
        <v>261</v>
      </c>
      <c r="I29" s="28">
        <v>50000</v>
      </c>
      <c r="J29" s="28">
        <v>1778</v>
      </c>
      <c r="K29" s="60">
        <f t="shared" si="0"/>
        <v>28.1214848143982</v>
      </c>
      <c r="L29" s="31">
        <v>261</v>
      </c>
      <c r="M29" s="60">
        <f t="shared" si="1"/>
        <v>9.28116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0"/>
        <v>0</v>
      </c>
      <c r="L31" s="31"/>
      <c r="M31" s="60">
        <f t="shared" si="1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2">
        <f t="shared" si="2"/>
        <v>29</v>
      </c>
      <c r="B32" s="83"/>
      <c r="C32" s="84" t="s">
        <v>9</v>
      </c>
      <c r="D32" s="85"/>
      <c r="E32" s="63"/>
      <c r="F32" s="63"/>
      <c r="G32" s="63"/>
      <c r="H32" s="64">
        <v>233</v>
      </c>
      <c r="I32" s="65">
        <v>63000</v>
      </c>
      <c r="J32" s="65">
        <v>1625</v>
      </c>
      <c r="K32" s="66">
        <f t="shared" si="0"/>
        <v>38.76923076923077</v>
      </c>
      <c r="L32" s="64">
        <v>233</v>
      </c>
      <c r="M32" s="66">
        <f t="shared" si="1"/>
        <v>6.009920634920635</v>
      </c>
      <c r="N32" s="67"/>
      <c r="O32" s="67"/>
      <c r="P32" s="67"/>
      <c r="Q32" s="67"/>
      <c r="R32" s="67"/>
      <c r="S32" s="67"/>
      <c r="T32" s="68"/>
    </row>
    <row r="33" spans="1:20" s="2" customFormat="1" ht="19.5" customHeight="1">
      <c r="A33" s="69" t="s">
        <v>0</v>
      </c>
      <c r="B33" s="69"/>
      <c r="C33" s="69"/>
      <c r="D33" s="69"/>
      <c r="E33" s="69"/>
      <c r="F33" s="69"/>
      <c r="G33" s="69"/>
      <c r="H33" s="70">
        <f>SUM(H4:H32)</f>
        <v>1723</v>
      </c>
      <c r="I33" s="71">
        <f>SUM(I4:I32)</f>
        <v>363000</v>
      </c>
      <c r="J33" s="71"/>
      <c r="K33" s="70">
        <f>SUM(K4:K32)</f>
        <v>214.6934687539128</v>
      </c>
      <c r="L33" s="70">
        <f>SUM(L4:L32)</f>
        <v>1723</v>
      </c>
      <c r="M33" s="70">
        <f t="shared" si="1"/>
        <v>8.025395509236226</v>
      </c>
      <c r="N33" s="72">
        <f>SUM(N4:N32)</f>
        <v>0</v>
      </c>
      <c r="O33" s="72">
        <f>SUM(O4:O32)</f>
        <v>0</v>
      </c>
      <c r="P33" s="72">
        <f>SUM(P4:P32)</f>
        <v>0</v>
      </c>
      <c r="Q33" s="72">
        <f>SUM(Q4:Q32)</f>
        <v>0</v>
      </c>
      <c r="R33" s="72">
        <f>SUM(R4:R32)</f>
        <v>0</v>
      </c>
      <c r="S33" s="72">
        <f>SUM(S4:S32)</f>
        <v>0</v>
      </c>
      <c r="T33" s="1"/>
    </row>
    <row r="34" spans="1:20" s="24" customFormat="1" ht="4.5" customHeight="1">
      <c r="A34" s="21"/>
      <c r="B34" s="21"/>
      <c r="C34" s="21"/>
      <c r="D34" s="21"/>
      <c r="E34" s="21"/>
      <c r="F34" s="21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</row>
    <row r="35" spans="1:11" ht="19.5" customHeight="1">
      <c r="A35" s="29" t="s">
        <v>27</v>
      </c>
      <c r="B35" s="29"/>
      <c r="C35" s="29"/>
      <c r="D35" s="29"/>
      <c r="E35" s="72">
        <f>1월!E38</f>
        <v>8263</v>
      </c>
      <c r="F35" s="2" t="s">
        <v>2</v>
      </c>
      <c r="K35" s="26"/>
    </row>
    <row r="36" spans="1:10" ht="19.5" customHeight="1">
      <c r="A36" s="73" t="s">
        <v>48</v>
      </c>
      <c r="B36" s="73"/>
      <c r="C36" s="73"/>
      <c r="D36" s="73"/>
      <c r="E36" s="74">
        <f>E35+H33</f>
        <v>9986</v>
      </c>
      <c r="F36" s="2" t="s">
        <v>2</v>
      </c>
      <c r="I36" s="86" t="s">
        <v>96</v>
      </c>
      <c r="J36" s="87">
        <f>MAX(J4:J32)</f>
        <v>1778</v>
      </c>
    </row>
    <row r="37" spans="1:10" ht="19.5" customHeight="1">
      <c r="A37" s="75" t="s">
        <v>49</v>
      </c>
      <c r="B37" s="75"/>
      <c r="C37" s="75"/>
      <c r="D37" s="75"/>
      <c r="E37" s="76">
        <f>H33/A32</f>
        <v>59.41379310344828</v>
      </c>
      <c r="F37" s="2" t="s">
        <v>2</v>
      </c>
      <c r="G37" s="24"/>
      <c r="H37" s="24"/>
      <c r="I37" s="86" t="s">
        <v>97</v>
      </c>
      <c r="J37" s="87">
        <f>MIN(J4:J32)</f>
        <v>1625</v>
      </c>
    </row>
    <row r="38" spans="1:10" ht="19.5" customHeight="1">
      <c r="A38" s="75" t="s">
        <v>50</v>
      </c>
      <c r="B38" s="75"/>
      <c r="C38" s="75"/>
      <c r="D38" s="75"/>
      <c r="E38" s="77">
        <f>COUNTIF(K4:K32,"&gt;0")</f>
        <v>7</v>
      </c>
      <c r="F38" s="2" t="s">
        <v>24</v>
      </c>
      <c r="G38" s="24"/>
      <c r="H38" s="24"/>
      <c r="I38" s="86" t="s">
        <v>98</v>
      </c>
      <c r="J38" s="87">
        <f>AVERAGE(J4:J32)</f>
        <v>1695.5714285714287</v>
      </c>
    </row>
    <row r="39" spans="1:10" ht="19.5" customHeight="1">
      <c r="A39" s="78" t="s">
        <v>51</v>
      </c>
      <c r="B39" s="78"/>
      <c r="C39" s="78"/>
      <c r="D39" s="78"/>
      <c r="E39" s="79">
        <f>A32/E38</f>
        <v>4.142857142857143</v>
      </c>
      <c r="F39" s="2" t="s">
        <v>25</v>
      </c>
      <c r="G39" s="24"/>
      <c r="H39" s="24"/>
      <c r="I39" s="24"/>
      <c r="J39" s="24"/>
    </row>
    <row r="40" spans="1:6" ht="19.5" customHeight="1">
      <c r="A40" s="80" t="s">
        <v>28</v>
      </c>
      <c r="B40" s="80"/>
      <c r="C40" s="80"/>
      <c r="D40" s="80"/>
      <c r="E40" s="81">
        <f>(H33-H8+3월!H11)/K33</f>
        <v>8.374730775163515</v>
      </c>
      <c r="F40" s="2" t="s">
        <v>26</v>
      </c>
    </row>
  </sheetData>
  <mergeCells count="7">
    <mergeCell ref="A38:D38"/>
    <mergeCell ref="A39:D39"/>
    <mergeCell ref="A40:D40"/>
    <mergeCell ref="A33:G33"/>
    <mergeCell ref="A35:D35"/>
    <mergeCell ref="A36:D36"/>
    <mergeCell ref="A37:D37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109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/>
      <c r="I4" s="27"/>
      <c r="J4" s="27"/>
      <c r="K4" s="57">
        <f aca="true" t="shared" si="0" ref="K4:K34">IF(ISERR(I4/J4),0,I4/J4)</f>
        <v>0</v>
      </c>
      <c r="L4" s="30"/>
      <c r="M4" s="57">
        <f aca="true" t="shared" si="1" ref="M4:M35"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4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0"/>
        <v>0</v>
      </c>
      <c r="L6" s="31"/>
      <c r="M6" s="60">
        <f t="shared" si="1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/>
      <c r="I8" s="28"/>
      <c r="J8" s="28"/>
      <c r="K8" s="60">
        <f t="shared" si="0"/>
        <v>0</v>
      </c>
      <c r="L8" s="31"/>
      <c r="M8" s="60">
        <f t="shared" si="1"/>
        <v>0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/>
      <c r="I9" s="28"/>
      <c r="J9" s="28"/>
      <c r="K9" s="60">
        <f t="shared" si="0"/>
        <v>0</v>
      </c>
      <c r="L9" s="31"/>
      <c r="M9" s="60">
        <f t="shared" si="1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>
        <v>327</v>
      </c>
      <c r="I11" s="28">
        <v>50000</v>
      </c>
      <c r="J11" s="28">
        <v>1699</v>
      </c>
      <c r="K11" s="60">
        <f t="shared" si="0"/>
        <v>29.42907592701589</v>
      </c>
      <c r="L11" s="31">
        <v>327</v>
      </c>
      <c r="M11" s="60">
        <f t="shared" si="1"/>
        <v>11.111460000000001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/>
      <c r="I12" s="28"/>
      <c r="J12" s="28"/>
      <c r="K12" s="60">
        <f t="shared" si="0"/>
        <v>0</v>
      </c>
      <c r="L12" s="31"/>
      <c r="M12" s="60">
        <f t="shared" si="1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/>
      <c r="I14" s="28"/>
      <c r="J14" s="28"/>
      <c r="K14" s="60">
        <f t="shared" si="0"/>
        <v>0</v>
      </c>
      <c r="L14" s="31"/>
      <c r="M14" s="60">
        <f t="shared" si="1"/>
        <v>0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>
        <v>282</v>
      </c>
      <c r="I15" s="28">
        <v>50000</v>
      </c>
      <c r="J15" s="28">
        <v>1770</v>
      </c>
      <c r="K15" s="60">
        <f t="shared" si="0"/>
        <v>28.24858757062147</v>
      </c>
      <c r="L15" s="31">
        <v>282</v>
      </c>
      <c r="M15" s="60">
        <f t="shared" si="1"/>
        <v>9.9828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/>
      <c r="I16" s="28"/>
      <c r="J16" s="28"/>
      <c r="K16" s="60">
        <f t="shared" si="0"/>
        <v>0</v>
      </c>
      <c r="L16" s="31"/>
      <c r="M16" s="60">
        <f t="shared" si="1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0"/>
        <v>0</v>
      </c>
      <c r="L18" s="31"/>
      <c r="M18" s="60">
        <f t="shared" si="1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/>
      <c r="I19" s="28"/>
      <c r="J19" s="28"/>
      <c r="K19" s="60">
        <f t="shared" si="0"/>
        <v>0</v>
      </c>
      <c r="L19" s="31"/>
      <c r="M19" s="60">
        <f t="shared" si="1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>
        <v>232</v>
      </c>
      <c r="I21" s="28">
        <v>50000</v>
      </c>
      <c r="J21" s="28">
        <v>1770</v>
      </c>
      <c r="K21" s="60">
        <f t="shared" si="0"/>
        <v>28.24858757062147</v>
      </c>
      <c r="L21" s="31">
        <v>232</v>
      </c>
      <c r="M21" s="60">
        <f t="shared" si="1"/>
        <v>8.2128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/>
      <c r="I22" s="28"/>
      <c r="J22" s="28"/>
      <c r="K22" s="60">
        <f t="shared" si="0"/>
        <v>0</v>
      </c>
      <c r="L22" s="31"/>
      <c r="M22" s="60">
        <f t="shared" si="1"/>
        <v>0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/>
      <c r="I23" s="28"/>
      <c r="J23" s="28"/>
      <c r="K23" s="60">
        <f t="shared" si="0"/>
        <v>0</v>
      </c>
      <c r="L23" s="31"/>
      <c r="M23" s="60">
        <f t="shared" si="1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/>
      <c r="I26" s="28"/>
      <c r="J26" s="28"/>
      <c r="K26" s="60">
        <f t="shared" si="0"/>
        <v>0</v>
      </c>
      <c r="L26" s="31"/>
      <c r="M26" s="60">
        <f t="shared" si="1"/>
        <v>0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>
        <v>238</v>
      </c>
      <c r="I27" s="28">
        <v>50000</v>
      </c>
      <c r="J27" s="28">
        <v>1795</v>
      </c>
      <c r="K27" s="60">
        <f t="shared" si="0"/>
        <v>27.855153203342617</v>
      </c>
      <c r="L27" s="31">
        <v>238</v>
      </c>
      <c r="M27" s="60">
        <f t="shared" si="1"/>
        <v>8.5442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/>
      <c r="I29" s="28"/>
      <c r="J29" s="28"/>
      <c r="K29" s="60">
        <f t="shared" si="0"/>
        <v>0</v>
      </c>
      <c r="L29" s="31"/>
      <c r="M29" s="60">
        <f t="shared" si="1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>
        <v>216</v>
      </c>
      <c r="I31" s="28">
        <v>50000</v>
      </c>
      <c r="J31" s="28">
        <v>1795</v>
      </c>
      <c r="K31" s="60">
        <f t="shared" si="0"/>
        <v>27.855153203342617</v>
      </c>
      <c r="L31" s="31">
        <v>216</v>
      </c>
      <c r="M31" s="60">
        <f t="shared" si="1"/>
        <v>7.7544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9</v>
      </c>
      <c r="D32" s="19"/>
      <c r="E32" s="7"/>
      <c r="F32" s="7"/>
      <c r="G32" s="7"/>
      <c r="H32" s="31"/>
      <c r="I32" s="28"/>
      <c r="J32" s="28"/>
      <c r="K32" s="60">
        <f t="shared" si="0"/>
        <v>0</v>
      </c>
      <c r="L32" s="31"/>
      <c r="M32" s="60">
        <f t="shared" si="1"/>
        <v>0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">
        <f t="shared" si="2"/>
        <v>30</v>
      </c>
      <c r="B33" s="17"/>
      <c r="C33" s="82" t="s">
        <v>9</v>
      </c>
      <c r="D33" s="19"/>
      <c r="E33" s="7"/>
      <c r="F33" s="7"/>
      <c r="G33" s="7"/>
      <c r="H33" s="31"/>
      <c r="I33" s="28"/>
      <c r="J33" s="28"/>
      <c r="K33" s="60">
        <f t="shared" si="0"/>
        <v>0</v>
      </c>
      <c r="L33" s="31"/>
      <c r="M33" s="60">
        <f t="shared" si="1"/>
        <v>0</v>
      </c>
      <c r="N33" s="61"/>
      <c r="O33" s="61"/>
      <c r="P33" s="61"/>
      <c r="Q33" s="61"/>
      <c r="R33" s="61"/>
      <c r="S33" s="61"/>
      <c r="T33" s="15"/>
    </row>
    <row r="34" spans="1:20" ht="19.5" customHeight="1">
      <c r="A34" s="62">
        <f t="shared" si="2"/>
        <v>31</v>
      </c>
      <c r="B34" s="83"/>
      <c r="C34" s="84" t="s">
        <v>9</v>
      </c>
      <c r="D34" s="85"/>
      <c r="E34" s="63"/>
      <c r="F34" s="63"/>
      <c r="G34" s="63"/>
      <c r="H34" s="64"/>
      <c r="I34" s="65"/>
      <c r="J34" s="65"/>
      <c r="K34" s="66">
        <f t="shared" si="0"/>
        <v>0</v>
      </c>
      <c r="L34" s="64"/>
      <c r="M34" s="66">
        <f t="shared" si="1"/>
        <v>0</v>
      </c>
      <c r="N34" s="67"/>
      <c r="O34" s="67"/>
      <c r="P34" s="67"/>
      <c r="Q34" s="67"/>
      <c r="R34" s="67"/>
      <c r="S34" s="67"/>
      <c r="T34" s="68"/>
    </row>
    <row r="35" spans="1:20" s="2" customFormat="1" ht="19.5" customHeight="1">
      <c r="A35" s="69" t="s">
        <v>0</v>
      </c>
      <c r="B35" s="69"/>
      <c r="C35" s="69"/>
      <c r="D35" s="69"/>
      <c r="E35" s="69"/>
      <c r="F35" s="69"/>
      <c r="G35" s="69"/>
      <c r="H35" s="70">
        <f>SUM(H4:H34)</f>
        <v>1295</v>
      </c>
      <c r="I35" s="71">
        <f>SUM(I4:I34)</f>
        <v>250000</v>
      </c>
      <c r="J35" s="71"/>
      <c r="K35" s="70">
        <f>SUM(K4:K34)</f>
        <v>141.63655747494406</v>
      </c>
      <c r="L35" s="70">
        <f>SUM(L4:L34)</f>
        <v>1295</v>
      </c>
      <c r="M35" s="70">
        <f t="shared" si="1"/>
        <v>9.143119707841597</v>
      </c>
      <c r="N35" s="72">
        <f aca="true" t="shared" si="3" ref="N35:S35">SUM(N4:N34)</f>
        <v>0</v>
      </c>
      <c r="O35" s="72">
        <f t="shared" si="3"/>
        <v>0</v>
      </c>
      <c r="P35" s="72">
        <f t="shared" si="3"/>
        <v>0</v>
      </c>
      <c r="Q35" s="72">
        <f t="shared" si="3"/>
        <v>0</v>
      </c>
      <c r="R35" s="72">
        <f t="shared" si="3"/>
        <v>0</v>
      </c>
      <c r="S35" s="72">
        <f t="shared" si="3"/>
        <v>0</v>
      </c>
      <c r="T35" s="1"/>
    </row>
    <row r="36" spans="1:20" s="24" customFormat="1" ht="4.5" customHeight="1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1:11" ht="19.5" customHeight="1">
      <c r="A37" s="29" t="s">
        <v>27</v>
      </c>
      <c r="B37" s="29"/>
      <c r="C37" s="29"/>
      <c r="D37" s="29"/>
      <c r="E37" s="72">
        <f>2월!E36</f>
        <v>9986</v>
      </c>
      <c r="F37" s="2" t="s">
        <v>2</v>
      </c>
      <c r="K37" s="26"/>
    </row>
    <row r="38" spans="1:10" ht="19.5" customHeight="1">
      <c r="A38" s="73" t="s">
        <v>48</v>
      </c>
      <c r="B38" s="73"/>
      <c r="C38" s="73"/>
      <c r="D38" s="73"/>
      <c r="E38" s="74">
        <f>E37+H35</f>
        <v>11281</v>
      </c>
      <c r="F38" s="2" t="s">
        <v>2</v>
      </c>
      <c r="I38" s="86" t="s">
        <v>96</v>
      </c>
      <c r="J38" s="87">
        <f>MAX(J4:J34)</f>
        <v>1795</v>
      </c>
    </row>
    <row r="39" spans="1:10" ht="19.5" customHeight="1">
      <c r="A39" s="75" t="s">
        <v>49</v>
      </c>
      <c r="B39" s="75"/>
      <c r="C39" s="75"/>
      <c r="D39" s="75"/>
      <c r="E39" s="76">
        <f>H35/A34</f>
        <v>41.774193548387096</v>
      </c>
      <c r="F39" s="2" t="s">
        <v>2</v>
      </c>
      <c r="I39" s="86" t="s">
        <v>97</v>
      </c>
      <c r="J39" s="87">
        <f>MIN(J4:J34)</f>
        <v>1699</v>
      </c>
    </row>
    <row r="40" spans="1:10" ht="19.5" customHeight="1">
      <c r="A40" s="75" t="s">
        <v>50</v>
      </c>
      <c r="B40" s="75"/>
      <c r="C40" s="75"/>
      <c r="D40" s="75"/>
      <c r="E40" s="77">
        <f>COUNTIF(K4:K34,"&gt;0")</f>
        <v>5</v>
      </c>
      <c r="F40" s="2" t="s">
        <v>24</v>
      </c>
      <c r="I40" s="86" t="s">
        <v>98</v>
      </c>
      <c r="J40" s="87">
        <f>AVERAGE(J4:J34)</f>
        <v>1765.8</v>
      </c>
    </row>
    <row r="41" spans="1:6" ht="19.5" customHeight="1">
      <c r="A41" s="78" t="s">
        <v>51</v>
      </c>
      <c r="B41" s="78"/>
      <c r="C41" s="78"/>
      <c r="D41" s="78"/>
      <c r="E41" s="79">
        <f>A34/E40</f>
        <v>6.2</v>
      </c>
      <c r="F41" s="2" t="s">
        <v>25</v>
      </c>
    </row>
    <row r="42" spans="1:6" ht="19.5" customHeight="1">
      <c r="A42" s="80" t="s">
        <v>28</v>
      </c>
      <c r="B42" s="80"/>
      <c r="C42" s="80"/>
      <c r="D42" s="80"/>
      <c r="E42" s="81">
        <f>(H35-H11+4월!H6)/3월!K35</f>
        <v>8.76186220651075</v>
      </c>
      <c r="F42" s="2" t="s">
        <v>26</v>
      </c>
    </row>
  </sheetData>
  <mergeCells count="7">
    <mergeCell ref="A40:D40"/>
    <mergeCell ref="A41:D41"/>
    <mergeCell ref="A42:D42"/>
    <mergeCell ref="A35:G35"/>
    <mergeCell ref="A37:D37"/>
    <mergeCell ref="A38:D38"/>
    <mergeCell ref="A39:D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108</v>
      </c>
      <c r="B1" s="116"/>
      <c r="C1" s="116"/>
      <c r="D1" s="116"/>
    </row>
    <row r="2" s="20" customFormat="1" ht="13.5"/>
    <row r="3" spans="1:20" ht="19.5" customHeight="1">
      <c r="A3" s="5" t="s">
        <v>52</v>
      </c>
      <c r="B3" s="8" t="s">
        <v>53</v>
      </c>
      <c r="C3" s="9" t="s">
        <v>54</v>
      </c>
      <c r="D3" s="10" t="s">
        <v>55</v>
      </c>
      <c r="E3" s="5" t="s">
        <v>56</v>
      </c>
      <c r="F3" s="5" t="s">
        <v>57</v>
      </c>
      <c r="G3" s="5" t="s">
        <v>58</v>
      </c>
      <c r="H3" s="5" t="s">
        <v>59</v>
      </c>
      <c r="I3" s="5" t="s">
        <v>60</v>
      </c>
      <c r="J3" s="56" t="s">
        <v>61</v>
      </c>
      <c r="K3" s="56" t="s">
        <v>62</v>
      </c>
      <c r="L3" s="56" t="s">
        <v>63</v>
      </c>
      <c r="M3" s="56" t="s">
        <v>64</v>
      </c>
      <c r="N3" s="5" t="s">
        <v>65</v>
      </c>
      <c r="O3" s="5" t="s">
        <v>66</v>
      </c>
      <c r="P3" s="5" t="s">
        <v>67</v>
      </c>
      <c r="Q3" s="5" t="s">
        <v>68</v>
      </c>
      <c r="R3" s="5" t="s">
        <v>69</v>
      </c>
      <c r="S3" s="5" t="s">
        <v>70</v>
      </c>
      <c r="T3" s="5" t="s">
        <v>71</v>
      </c>
    </row>
    <row r="4" spans="1:20" ht="19.5" customHeight="1">
      <c r="A4" s="11">
        <v>1</v>
      </c>
      <c r="B4" s="16"/>
      <c r="C4" s="14" t="s">
        <v>54</v>
      </c>
      <c r="D4" s="18"/>
      <c r="E4" s="12"/>
      <c r="F4" s="12"/>
      <c r="G4" s="12"/>
      <c r="H4" s="30"/>
      <c r="I4" s="27"/>
      <c r="J4" s="27"/>
      <c r="K4" s="57">
        <f aca="true" t="shared" si="0" ref="K4:K33">IF(ISERR(I4/J4),0,I4/J4)</f>
        <v>0</v>
      </c>
      <c r="L4" s="30"/>
      <c r="M4" s="57">
        <f aca="true" t="shared" si="1" ref="M4:M34"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3">A4+1</f>
        <v>2</v>
      </c>
      <c r="B5" s="17"/>
      <c r="C5" s="82" t="s">
        <v>54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54</v>
      </c>
      <c r="D6" s="19"/>
      <c r="E6" s="13"/>
      <c r="F6" s="13"/>
      <c r="G6" s="13"/>
      <c r="H6" s="31">
        <v>273</v>
      </c>
      <c r="I6" s="28">
        <v>50000</v>
      </c>
      <c r="J6" s="28">
        <v>1810</v>
      </c>
      <c r="K6" s="60">
        <f t="shared" si="0"/>
        <v>27.624309392265193</v>
      </c>
      <c r="L6" s="31">
        <v>273</v>
      </c>
      <c r="M6" s="60">
        <f t="shared" si="1"/>
        <v>9.8826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54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54</v>
      </c>
      <c r="D8" s="19"/>
      <c r="E8" s="7"/>
      <c r="F8" s="7"/>
      <c r="G8" s="7"/>
      <c r="H8" s="31"/>
      <c r="I8" s="28"/>
      <c r="J8" s="28"/>
      <c r="K8" s="60">
        <f t="shared" si="0"/>
        <v>0</v>
      </c>
      <c r="L8" s="31"/>
      <c r="M8" s="60">
        <f t="shared" si="1"/>
        <v>0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54</v>
      </c>
      <c r="D9" s="19"/>
      <c r="E9" s="7"/>
      <c r="F9" s="7"/>
      <c r="G9" s="7"/>
      <c r="H9" s="31"/>
      <c r="I9" s="28"/>
      <c r="J9" s="28"/>
      <c r="K9" s="60">
        <f t="shared" si="0"/>
        <v>0</v>
      </c>
      <c r="L9" s="31"/>
      <c r="M9" s="60">
        <f t="shared" si="1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54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54</v>
      </c>
      <c r="D11" s="19"/>
      <c r="E11" s="7"/>
      <c r="F11" s="7"/>
      <c r="G11" s="7"/>
      <c r="H11" s="31"/>
      <c r="I11" s="28"/>
      <c r="J11" s="28"/>
      <c r="K11" s="60">
        <f t="shared" si="0"/>
        <v>0</v>
      </c>
      <c r="L11" s="31"/>
      <c r="M11" s="60">
        <f t="shared" si="1"/>
        <v>0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54</v>
      </c>
      <c r="D12" s="19"/>
      <c r="E12" s="7"/>
      <c r="F12" s="7"/>
      <c r="G12" s="7"/>
      <c r="H12" s="31"/>
      <c r="I12" s="28"/>
      <c r="J12" s="28"/>
      <c r="K12" s="60">
        <f t="shared" si="0"/>
        <v>0</v>
      </c>
      <c r="L12" s="31"/>
      <c r="M12" s="60">
        <f t="shared" si="1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54</v>
      </c>
      <c r="D13" s="19"/>
      <c r="E13" s="7"/>
      <c r="F13" s="7"/>
      <c r="G13" s="7"/>
      <c r="H13" s="31">
        <v>235</v>
      </c>
      <c r="I13" s="28">
        <v>50000</v>
      </c>
      <c r="J13" s="28">
        <v>1810</v>
      </c>
      <c r="K13" s="60">
        <f t="shared" si="0"/>
        <v>27.624309392265193</v>
      </c>
      <c r="L13" s="31">
        <v>235</v>
      </c>
      <c r="M13" s="60">
        <f t="shared" si="1"/>
        <v>8.507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54</v>
      </c>
      <c r="D14" s="19"/>
      <c r="E14" s="7"/>
      <c r="F14" s="7"/>
      <c r="G14" s="7"/>
      <c r="H14" s="31"/>
      <c r="I14" s="28"/>
      <c r="J14" s="28"/>
      <c r="K14" s="60">
        <f t="shared" si="0"/>
        <v>0</v>
      </c>
      <c r="L14" s="31"/>
      <c r="M14" s="60">
        <f t="shared" si="1"/>
        <v>0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54</v>
      </c>
      <c r="D15" s="19"/>
      <c r="E15" s="7"/>
      <c r="F15" s="7"/>
      <c r="G15" s="7"/>
      <c r="H15" s="31"/>
      <c r="I15" s="28"/>
      <c r="J15" s="28"/>
      <c r="K15" s="60">
        <f t="shared" si="0"/>
        <v>0</v>
      </c>
      <c r="L15" s="31"/>
      <c r="M15" s="60">
        <f t="shared" si="1"/>
        <v>0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54</v>
      </c>
      <c r="D16" s="19"/>
      <c r="E16" s="7"/>
      <c r="F16" s="7"/>
      <c r="G16" s="7"/>
      <c r="H16" s="31"/>
      <c r="I16" s="28"/>
      <c r="J16" s="28"/>
      <c r="K16" s="60">
        <f t="shared" si="0"/>
        <v>0</v>
      </c>
      <c r="L16" s="31"/>
      <c r="M16" s="60">
        <f t="shared" si="1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54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54</v>
      </c>
      <c r="D18" s="19"/>
      <c r="E18" s="7"/>
      <c r="F18" s="7"/>
      <c r="G18" s="7"/>
      <c r="H18" s="31">
        <v>239</v>
      </c>
      <c r="I18" s="28">
        <v>50000</v>
      </c>
      <c r="J18" s="28">
        <v>1823</v>
      </c>
      <c r="K18" s="60">
        <f t="shared" si="0"/>
        <v>27.427317608337905</v>
      </c>
      <c r="L18" s="31">
        <v>239</v>
      </c>
      <c r="M18" s="60">
        <f t="shared" si="1"/>
        <v>8.71394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54</v>
      </c>
      <c r="D19" s="19"/>
      <c r="E19" s="7"/>
      <c r="F19" s="7"/>
      <c r="G19" s="7"/>
      <c r="H19" s="31"/>
      <c r="I19" s="28"/>
      <c r="J19" s="28"/>
      <c r="K19" s="60">
        <f t="shared" si="0"/>
        <v>0</v>
      </c>
      <c r="L19" s="31"/>
      <c r="M19" s="60">
        <f t="shared" si="1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54</v>
      </c>
      <c r="D20" s="19"/>
      <c r="E20" s="7"/>
      <c r="F20" s="7"/>
      <c r="G20" s="7"/>
      <c r="H20" s="31">
        <v>278</v>
      </c>
      <c r="I20" s="28">
        <v>50000</v>
      </c>
      <c r="J20" s="28">
        <v>1810</v>
      </c>
      <c r="K20" s="60">
        <f t="shared" si="0"/>
        <v>27.624309392265193</v>
      </c>
      <c r="L20" s="31">
        <v>278</v>
      </c>
      <c r="M20" s="60">
        <f t="shared" si="1"/>
        <v>10.063600000000001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54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54</v>
      </c>
      <c r="D22" s="19"/>
      <c r="E22" s="7"/>
      <c r="F22" s="7"/>
      <c r="G22" s="7"/>
      <c r="H22" s="31"/>
      <c r="I22" s="28"/>
      <c r="J22" s="28"/>
      <c r="K22" s="60">
        <f t="shared" si="0"/>
        <v>0</v>
      </c>
      <c r="L22" s="31"/>
      <c r="M22" s="60">
        <f t="shared" si="1"/>
        <v>0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54</v>
      </c>
      <c r="D23" s="19"/>
      <c r="E23" s="7"/>
      <c r="F23" s="7"/>
      <c r="G23" s="7"/>
      <c r="H23" s="31"/>
      <c r="I23" s="28"/>
      <c r="J23" s="28"/>
      <c r="K23" s="60">
        <f t="shared" si="0"/>
        <v>0</v>
      </c>
      <c r="L23" s="31"/>
      <c r="M23" s="60">
        <f t="shared" si="1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54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54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54</v>
      </c>
      <c r="D26" s="19"/>
      <c r="E26" s="7"/>
      <c r="F26" s="7"/>
      <c r="G26" s="7"/>
      <c r="H26" s="31"/>
      <c r="I26" s="28"/>
      <c r="J26" s="28"/>
      <c r="K26" s="60">
        <f t="shared" si="0"/>
        <v>0</v>
      </c>
      <c r="L26" s="31"/>
      <c r="M26" s="60">
        <f t="shared" si="1"/>
        <v>0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54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54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54</v>
      </c>
      <c r="D29" s="19"/>
      <c r="E29" s="7"/>
      <c r="F29" s="7"/>
      <c r="G29" s="7"/>
      <c r="H29" s="31"/>
      <c r="I29" s="28"/>
      <c r="J29" s="28"/>
      <c r="K29" s="60">
        <f t="shared" si="0"/>
        <v>0</v>
      </c>
      <c r="L29" s="31"/>
      <c r="M29" s="60">
        <f t="shared" si="1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54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54</v>
      </c>
      <c r="D31" s="19"/>
      <c r="E31" s="7"/>
      <c r="F31" s="7"/>
      <c r="G31" s="7"/>
      <c r="H31" s="31">
        <v>244</v>
      </c>
      <c r="I31" s="28">
        <v>50000</v>
      </c>
      <c r="J31" s="28">
        <v>1750</v>
      </c>
      <c r="K31" s="60">
        <f t="shared" si="0"/>
        <v>28.571428571428573</v>
      </c>
      <c r="L31" s="31">
        <v>244</v>
      </c>
      <c r="M31" s="60">
        <f t="shared" si="1"/>
        <v>8.54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54</v>
      </c>
      <c r="D32" s="19"/>
      <c r="E32" s="7"/>
      <c r="F32" s="7"/>
      <c r="G32" s="7"/>
      <c r="H32" s="31"/>
      <c r="I32" s="28"/>
      <c r="J32" s="28"/>
      <c r="K32" s="60">
        <f t="shared" si="0"/>
        <v>0</v>
      </c>
      <c r="L32" s="31"/>
      <c r="M32" s="60">
        <f t="shared" si="1"/>
        <v>0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2">
        <f t="shared" si="2"/>
        <v>30</v>
      </c>
      <c r="B33" s="83"/>
      <c r="C33" s="84" t="s">
        <v>54</v>
      </c>
      <c r="D33" s="85"/>
      <c r="E33" s="63"/>
      <c r="F33" s="63"/>
      <c r="G33" s="63"/>
      <c r="H33" s="64"/>
      <c r="I33" s="65"/>
      <c r="J33" s="65"/>
      <c r="K33" s="66">
        <f t="shared" si="0"/>
        <v>0</v>
      </c>
      <c r="L33" s="64"/>
      <c r="M33" s="66">
        <f t="shared" si="1"/>
        <v>0</v>
      </c>
      <c r="N33" s="67"/>
      <c r="O33" s="67"/>
      <c r="P33" s="67"/>
      <c r="Q33" s="67"/>
      <c r="R33" s="67"/>
      <c r="S33" s="67"/>
      <c r="T33" s="68"/>
    </row>
    <row r="34" spans="1:20" s="2" customFormat="1" ht="19.5" customHeight="1">
      <c r="A34" s="69" t="s">
        <v>72</v>
      </c>
      <c r="B34" s="69"/>
      <c r="C34" s="69"/>
      <c r="D34" s="69"/>
      <c r="E34" s="69"/>
      <c r="F34" s="69"/>
      <c r="G34" s="69"/>
      <c r="H34" s="70">
        <f>SUM(H4:H33)</f>
        <v>1269</v>
      </c>
      <c r="I34" s="71">
        <f>SUM(I4:I33)</f>
        <v>250000</v>
      </c>
      <c r="J34" s="71"/>
      <c r="K34" s="70">
        <f>SUM(K4:K33)</f>
        <v>138.87167435656207</v>
      </c>
      <c r="L34" s="70">
        <f>SUM(L4:L33)</f>
        <v>1269</v>
      </c>
      <c r="M34" s="70">
        <f t="shared" si="1"/>
        <v>9.137932597699944</v>
      </c>
      <c r="N34" s="72">
        <f>SUM(N4:N33)</f>
        <v>0</v>
      </c>
      <c r="O34" s="72">
        <f>SUM(O4:O33)</f>
        <v>0</v>
      </c>
      <c r="P34" s="72">
        <f>SUM(P4:P33)</f>
        <v>0</v>
      </c>
      <c r="Q34" s="72">
        <f>SUM(Q4:Q33)</f>
        <v>0</v>
      </c>
      <c r="R34" s="72">
        <f>SUM(R4:R33)</f>
        <v>0</v>
      </c>
      <c r="S34" s="72">
        <f>SUM(S4:S33)</f>
        <v>0</v>
      </c>
      <c r="T34" s="1"/>
    </row>
    <row r="35" spans="1:20" s="24" customFormat="1" ht="4.5" customHeight="1">
      <c r="A35" s="21"/>
      <c r="B35" s="21"/>
      <c r="C35" s="21"/>
      <c r="D35" s="21"/>
      <c r="E35" s="21"/>
      <c r="F35" s="21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1:11" ht="19.5" customHeight="1">
      <c r="A36" s="29" t="s">
        <v>73</v>
      </c>
      <c r="B36" s="29"/>
      <c r="C36" s="29"/>
      <c r="D36" s="29"/>
      <c r="E36" s="72">
        <f>3월!E38</f>
        <v>11281</v>
      </c>
      <c r="F36" s="2" t="s">
        <v>74</v>
      </c>
      <c r="K36" s="26"/>
    </row>
    <row r="37" spans="1:10" ht="19.5" customHeight="1">
      <c r="A37" s="73" t="s">
        <v>75</v>
      </c>
      <c r="B37" s="73"/>
      <c r="C37" s="73"/>
      <c r="D37" s="73"/>
      <c r="E37" s="74">
        <f>E36+H34</f>
        <v>12550</v>
      </c>
      <c r="F37" s="2" t="s">
        <v>74</v>
      </c>
      <c r="I37" s="86" t="s">
        <v>96</v>
      </c>
      <c r="J37" s="87">
        <f>MAX(J4:J33)</f>
        <v>1823</v>
      </c>
    </row>
    <row r="38" spans="1:10" ht="19.5" customHeight="1">
      <c r="A38" s="75" t="s">
        <v>76</v>
      </c>
      <c r="B38" s="75"/>
      <c r="C38" s="75"/>
      <c r="D38" s="75"/>
      <c r="E38" s="76">
        <f>H34/A33</f>
        <v>42.3</v>
      </c>
      <c r="F38" s="2" t="s">
        <v>74</v>
      </c>
      <c r="I38" s="86" t="s">
        <v>97</v>
      </c>
      <c r="J38" s="87">
        <f>MIN(J4:J33)</f>
        <v>1750</v>
      </c>
    </row>
    <row r="39" spans="1:10" ht="19.5" customHeight="1">
      <c r="A39" s="75" t="s">
        <v>77</v>
      </c>
      <c r="B39" s="75"/>
      <c r="C39" s="75"/>
      <c r="D39" s="75"/>
      <c r="E39" s="77">
        <f>COUNTIF(K4:K33,"&gt;0")</f>
        <v>5</v>
      </c>
      <c r="F39" s="2" t="s">
        <v>78</v>
      </c>
      <c r="I39" s="86" t="s">
        <v>98</v>
      </c>
      <c r="J39" s="87">
        <f>AVERAGE(J4:J33)</f>
        <v>1800.6</v>
      </c>
    </row>
    <row r="40" spans="1:6" ht="19.5" customHeight="1">
      <c r="A40" s="78" t="s">
        <v>79</v>
      </c>
      <c r="B40" s="78"/>
      <c r="C40" s="78"/>
      <c r="D40" s="78"/>
      <c r="E40" s="79">
        <f>A33/E39</f>
        <v>6</v>
      </c>
      <c r="F40" s="2" t="s">
        <v>80</v>
      </c>
    </row>
    <row r="41" spans="1:6" ht="19.5" customHeight="1">
      <c r="A41" s="80" t="s">
        <v>81</v>
      </c>
      <c r="B41" s="80"/>
      <c r="C41" s="80"/>
      <c r="D41" s="80"/>
      <c r="E41" s="81">
        <f>(H34-H6+5월!H5)/4월!K34</f>
        <v>9.065923672580166</v>
      </c>
      <c r="F41" s="2" t="s">
        <v>82</v>
      </c>
    </row>
  </sheetData>
  <mergeCells count="7">
    <mergeCell ref="A39:D39"/>
    <mergeCell ref="A40:D40"/>
    <mergeCell ref="A41:D41"/>
    <mergeCell ref="A34:G34"/>
    <mergeCell ref="A36:D36"/>
    <mergeCell ref="A37:D37"/>
    <mergeCell ref="A38:D3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107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/>
      <c r="I4" s="27"/>
      <c r="J4" s="27"/>
      <c r="K4" s="57">
        <f aca="true" t="shared" si="0" ref="K4:K34">IF(ISERR(I4/J4),0,I4/J4)</f>
        <v>0</v>
      </c>
      <c r="L4" s="30"/>
      <c r="M4" s="57">
        <f aca="true" t="shared" si="1" ref="M4:M35"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4">A4+1</f>
        <v>2</v>
      </c>
      <c r="B5" s="17"/>
      <c r="C5" s="82" t="s">
        <v>9</v>
      </c>
      <c r="D5" s="19"/>
      <c r="E5" s="13"/>
      <c r="F5" s="13"/>
      <c r="G5" s="13"/>
      <c r="H5" s="31">
        <v>263</v>
      </c>
      <c r="I5" s="28">
        <v>50000</v>
      </c>
      <c r="J5" s="28">
        <v>1847</v>
      </c>
      <c r="K5" s="60">
        <f t="shared" si="0"/>
        <v>27.070925825663238</v>
      </c>
      <c r="L5" s="31">
        <v>263</v>
      </c>
      <c r="M5" s="60">
        <f t="shared" si="1"/>
        <v>9.71522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0"/>
        <v>0</v>
      </c>
      <c r="L6" s="31"/>
      <c r="M6" s="60">
        <f t="shared" si="1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/>
      <c r="I8" s="28"/>
      <c r="J8" s="28"/>
      <c r="K8" s="60">
        <f t="shared" si="0"/>
        <v>0</v>
      </c>
      <c r="L8" s="31"/>
      <c r="M8" s="60">
        <f t="shared" si="1"/>
        <v>0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>
        <v>255</v>
      </c>
      <c r="I9" s="28">
        <v>50000</v>
      </c>
      <c r="J9" s="28">
        <v>1877</v>
      </c>
      <c r="K9" s="60">
        <f t="shared" si="0"/>
        <v>26.63825253063399</v>
      </c>
      <c r="L9" s="31">
        <v>255</v>
      </c>
      <c r="M9" s="60">
        <f t="shared" si="1"/>
        <v>9.5727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/>
      <c r="I11" s="28"/>
      <c r="J11" s="28"/>
      <c r="K11" s="60">
        <f t="shared" si="0"/>
        <v>0</v>
      </c>
      <c r="L11" s="31"/>
      <c r="M11" s="60">
        <f t="shared" si="1"/>
        <v>0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/>
      <c r="I12" s="28"/>
      <c r="J12" s="28"/>
      <c r="K12" s="60">
        <f t="shared" si="0"/>
        <v>0</v>
      </c>
      <c r="L12" s="31"/>
      <c r="M12" s="60">
        <f t="shared" si="1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>
        <v>224</v>
      </c>
      <c r="I14" s="28">
        <v>50000</v>
      </c>
      <c r="J14" s="28">
        <v>1877</v>
      </c>
      <c r="K14" s="60">
        <f t="shared" si="0"/>
        <v>26.63825253063399</v>
      </c>
      <c r="L14" s="31">
        <v>224</v>
      </c>
      <c r="M14" s="60">
        <f t="shared" si="1"/>
        <v>8.40896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/>
      <c r="I15" s="28"/>
      <c r="J15" s="28"/>
      <c r="K15" s="60">
        <f t="shared" si="0"/>
        <v>0</v>
      </c>
      <c r="L15" s="31"/>
      <c r="M15" s="60">
        <f t="shared" si="1"/>
        <v>0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/>
      <c r="I16" s="28"/>
      <c r="J16" s="28"/>
      <c r="K16" s="60">
        <f t="shared" si="0"/>
        <v>0</v>
      </c>
      <c r="L16" s="31"/>
      <c r="M16" s="60">
        <f t="shared" si="1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0"/>
        <v>0</v>
      </c>
      <c r="L18" s="31"/>
      <c r="M18" s="60">
        <f t="shared" si="1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>
        <v>255</v>
      </c>
      <c r="I19" s="28">
        <v>50000</v>
      </c>
      <c r="J19" s="28">
        <v>1927</v>
      </c>
      <c r="K19" s="60">
        <f t="shared" si="0"/>
        <v>25.94706798131811</v>
      </c>
      <c r="L19" s="31">
        <v>255</v>
      </c>
      <c r="M19" s="60">
        <f t="shared" si="1"/>
        <v>9.8277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>
        <v>264</v>
      </c>
      <c r="I22" s="28">
        <v>50000</v>
      </c>
      <c r="J22" s="28">
        <v>1927</v>
      </c>
      <c r="K22" s="60">
        <f t="shared" si="0"/>
        <v>25.94706798131811</v>
      </c>
      <c r="L22" s="31">
        <v>264</v>
      </c>
      <c r="M22" s="60">
        <f t="shared" si="1"/>
        <v>10.17456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/>
      <c r="I23" s="28"/>
      <c r="J23" s="28"/>
      <c r="K23" s="60">
        <f t="shared" si="0"/>
        <v>0</v>
      </c>
      <c r="L23" s="31"/>
      <c r="M23" s="60">
        <f t="shared" si="1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>
        <v>221</v>
      </c>
      <c r="I26" s="28">
        <v>50000</v>
      </c>
      <c r="J26" s="28">
        <v>1951</v>
      </c>
      <c r="K26" s="60">
        <f t="shared" si="0"/>
        <v>25.627883136852898</v>
      </c>
      <c r="L26" s="31">
        <v>221</v>
      </c>
      <c r="M26" s="60">
        <f t="shared" si="1"/>
        <v>8.62342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/>
      <c r="I29" s="28"/>
      <c r="J29" s="28"/>
      <c r="K29" s="60">
        <f t="shared" si="0"/>
        <v>0</v>
      </c>
      <c r="L29" s="31"/>
      <c r="M29" s="60">
        <f t="shared" si="1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0"/>
        <v>0</v>
      </c>
      <c r="L31" s="31"/>
      <c r="M31" s="60">
        <f t="shared" si="1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9</v>
      </c>
      <c r="D32" s="19"/>
      <c r="E32" s="7"/>
      <c r="F32" s="7"/>
      <c r="G32" s="7"/>
      <c r="H32" s="31">
        <v>217</v>
      </c>
      <c r="I32" s="28">
        <v>50000</v>
      </c>
      <c r="J32" s="28">
        <v>2030</v>
      </c>
      <c r="K32" s="60">
        <f t="shared" si="0"/>
        <v>24.63054187192118</v>
      </c>
      <c r="L32" s="31">
        <v>217</v>
      </c>
      <c r="M32" s="60">
        <f t="shared" si="1"/>
        <v>8.8102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">
        <f t="shared" si="2"/>
        <v>30</v>
      </c>
      <c r="B33" s="17"/>
      <c r="C33" s="82" t="s">
        <v>9</v>
      </c>
      <c r="D33" s="19"/>
      <c r="E33" s="7"/>
      <c r="F33" s="7"/>
      <c r="G33" s="7"/>
      <c r="H33" s="31"/>
      <c r="I33" s="28"/>
      <c r="J33" s="28"/>
      <c r="K33" s="60">
        <f t="shared" si="0"/>
        <v>0</v>
      </c>
      <c r="L33" s="31"/>
      <c r="M33" s="60">
        <f t="shared" si="1"/>
        <v>0</v>
      </c>
      <c r="N33" s="61"/>
      <c r="O33" s="61"/>
      <c r="P33" s="61"/>
      <c r="Q33" s="61"/>
      <c r="R33" s="61"/>
      <c r="S33" s="61"/>
      <c r="T33" s="15"/>
    </row>
    <row r="34" spans="1:20" ht="19.5" customHeight="1">
      <c r="A34" s="62">
        <f t="shared" si="2"/>
        <v>31</v>
      </c>
      <c r="B34" s="83"/>
      <c r="C34" s="84" t="s">
        <v>9</v>
      </c>
      <c r="D34" s="85"/>
      <c r="E34" s="63"/>
      <c r="F34" s="63"/>
      <c r="G34" s="63"/>
      <c r="H34" s="64"/>
      <c r="I34" s="65"/>
      <c r="J34" s="65"/>
      <c r="K34" s="66">
        <f t="shared" si="0"/>
        <v>0</v>
      </c>
      <c r="L34" s="64"/>
      <c r="M34" s="66">
        <f t="shared" si="1"/>
        <v>0</v>
      </c>
      <c r="N34" s="67"/>
      <c r="O34" s="67"/>
      <c r="P34" s="67"/>
      <c r="Q34" s="67"/>
      <c r="R34" s="67"/>
      <c r="S34" s="67"/>
      <c r="T34" s="68"/>
    </row>
    <row r="35" spans="1:20" s="2" customFormat="1" ht="19.5" customHeight="1">
      <c r="A35" s="69" t="s">
        <v>0</v>
      </c>
      <c r="B35" s="69"/>
      <c r="C35" s="69"/>
      <c r="D35" s="69"/>
      <c r="E35" s="69"/>
      <c r="F35" s="69"/>
      <c r="G35" s="69"/>
      <c r="H35" s="70">
        <f>SUM(H4:H34)</f>
        <v>1699</v>
      </c>
      <c r="I35" s="71">
        <f>SUM(I4:I34)</f>
        <v>350000</v>
      </c>
      <c r="J35" s="71"/>
      <c r="K35" s="70">
        <f>SUM(K4:K34)</f>
        <v>182.4999918583415</v>
      </c>
      <c r="L35" s="70">
        <f>SUM(L4:L34)</f>
        <v>1699</v>
      </c>
      <c r="M35" s="70">
        <f t="shared" si="1"/>
        <v>9.309589456413688</v>
      </c>
      <c r="N35" s="72">
        <f aca="true" t="shared" si="3" ref="N35:S35">SUM(N4:N34)</f>
        <v>0</v>
      </c>
      <c r="O35" s="72">
        <f t="shared" si="3"/>
        <v>0</v>
      </c>
      <c r="P35" s="72">
        <f t="shared" si="3"/>
        <v>0</v>
      </c>
      <c r="Q35" s="72">
        <f t="shared" si="3"/>
        <v>0</v>
      </c>
      <c r="R35" s="72">
        <f t="shared" si="3"/>
        <v>0</v>
      </c>
      <c r="S35" s="72">
        <f t="shared" si="3"/>
        <v>0</v>
      </c>
      <c r="T35" s="1"/>
    </row>
    <row r="36" spans="1:20" s="24" customFormat="1" ht="4.5" customHeight="1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1:11" ht="19.5" customHeight="1">
      <c r="A37" s="29" t="s">
        <v>27</v>
      </c>
      <c r="B37" s="29"/>
      <c r="C37" s="29"/>
      <c r="D37" s="29"/>
      <c r="E37" s="72">
        <f>4월!E37</f>
        <v>12550</v>
      </c>
      <c r="F37" s="2" t="s">
        <v>2</v>
      </c>
      <c r="K37" s="26"/>
    </row>
    <row r="38" spans="1:10" ht="19.5" customHeight="1">
      <c r="A38" s="73" t="s">
        <v>48</v>
      </c>
      <c r="B38" s="73"/>
      <c r="C38" s="73"/>
      <c r="D38" s="73"/>
      <c r="E38" s="74">
        <f>E37+H35</f>
        <v>14249</v>
      </c>
      <c r="F38" s="2" t="s">
        <v>2</v>
      </c>
      <c r="I38" s="86" t="s">
        <v>96</v>
      </c>
      <c r="J38" s="87">
        <f>MAX(J4:J34)</f>
        <v>2030</v>
      </c>
    </row>
    <row r="39" spans="1:10" ht="19.5" customHeight="1">
      <c r="A39" s="75" t="s">
        <v>49</v>
      </c>
      <c r="B39" s="75"/>
      <c r="C39" s="75"/>
      <c r="D39" s="75"/>
      <c r="E39" s="76">
        <f>H35/A34</f>
        <v>54.806451612903224</v>
      </c>
      <c r="F39" s="2" t="s">
        <v>2</v>
      </c>
      <c r="I39" s="86" t="s">
        <v>97</v>
      </c>
      <c r="J39" s="87">
        <f>MIN(J4:J34)</f>
        <v>1847</v>
      </c>
    </row>
    <row r="40" spans="1:10" ht="19.5" customHeight="1">
      <c r="A40" s="75" t="s">
        <v>50</v>
      </c>
      <c r="B40" s="75"/>
      <c r="C40" s="75"/>
      <c r="D40" s="75"/>
      <c r="E40" s="77">
        <f>COUNTIF(K4:K34,"&gt;0")</f>
        <v>7</v>
      </c>
      <c r="F40" s="2" t="s">
        <v>24</v>
      </c>
      <c r="I40" s="86" t="s">
        <v>98</v>
      </c>
      <c r="J40" s="87">
        <f>AVERAGE(J4:J34)</f>
        <v>1919.4285714285713</v>
      </c>
    </row>
    <row r="41" spans="1:6" ht="19.5" customHeight="1">
      <c r="A41" s="78" t="s">
        <v>51</v>
      </c>
      <c r="B41" s="78"/>
      <c r="C41" s="78"/>
      <c r="D41" s="78"/>
      <c r="E41" s="79">
        <f>A34/E40</f>
        <v>4.428571428571429</v>
      </c>
      <c r="F41" s="2" t="s">
        <v>25</v>
      </c>
    </row>
    <row r="42" spans="1:6" ht="19.5" customHeight="1">
      <c r="A42" s="80" t="s">
        <v>28</v>
      </c>
      <c r="B42" s="80"/>
      <c r="C42" s="80"/>
      <c r="D42" s="80"/>
      <c r="E42" s="81">
        <f>(H35-H5+6월!H6)/5월!K35</f>
        <v>9.008219579955329</v>
      </c>
      <c r="F42" s="2" t="s">
        <v>26</v>
      </c>
    </row>
  </sheetData>
  <mergeCells count="7">
    <mergeCell ref="A40:D40"/>
    <mergeCell ref="A41:D41"/>
    <mergeCell ref="A42:D42"/>
    <mergeCell ref="A35:G35"/>
    <mergeCell ref="A37:D37"/>
    <mergeCell ref="A38:D38"/>
    <mergeCell ref="A39:D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106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/>
      <c r="I4" s="27"/>
      <c r="J4" s="27"/>
      <c r="K4" s="57">
        <f aca="true" t="shared" si="0" ref="K4:K33">IF(ISERR(I4/J4),0,I4/J4)</f>
        <v>0</v>
      </c>
      <c r="L4" s="30"/>
      <c r="M4" s="57">
        <f aca="true" t="shared" si="1" ref="M4:M34"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3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>
        <v>208</v>
      </c>
      <c r="I6" s="28">
        <v>50000</v>
      </c>
      <c r="J6" s="28">
        <v>2030</v>
      </c>
      <c r="K6" s="60">
        <f t="shared" si="0"/>
        <v>24.63054187192118</v>
      </c>
      <c r="L6" s="31">
        <v>208</v>
      </c>
      <c r="M6" s="60">
        <f t="shared" si="1"/>
        <v>8.4448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/>
      <c r="I8" s="28"/>
      <c r="J8" s="28"/>
      <c r="K8" s="60">
        <f t="shared" si="0"/>
        <v>0</v>
      </c>
      <c r="L8" s="31"/>
      <c r="M8" s="60">
        <f t="shared" si="1"/>
        <v>0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/>
      <c r="I9" s="28"/>
      <c r="J9" s="28"/>
      <c r="K9" s="60">
        <f t="shared" si="0"/>
        <v>0</v>
      </c>
      <c r="L9" s="31"/>
      <c r="M9" s="60">
        <f t="shared" si="1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/>
      <c r="I11" s="28"/>
      <c r="J11" s="28"/>
      <c r="K11" s="60">
        <f t="shared" si="0"/>
        <v>0</v>
      </c>
      <c r="L11" s="31"/>
      <c r="M11" s="60">
        <f t="shared" si="1"/>
        <v>0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/>
      <c r="I12" s="28"/>
      <c r="J12" s="28"/>
      <c r="K12" s="60">
        <f t="shared" si="0"/>
        <v>0</v>
      </c>
      <c r="L12" s="31"/>
      <c r="M12" s="60">
        <f t="shared" si="1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/>
      <c r="I14" s="28"/>
      <c r="J14" s="28"/>
      <c r="K14" s="60">
        <f t="shared" si="0"/>
        <v>0</v>
      </c>
      <c r="L14" s="31"/>
      <c r="M14" s="60">
        <f t="shared" si="1"/>
        <v>0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>
        <v>212</v>
      </c>
      <c r="I15" s="28">
        <v>50000</v>
      </c>
      <c r="J15" s="28">
        <v>1889</v>
      </c>
      <c r="K15" s="60">
        <f t="shared" si="0"/>
        <v>26.469031233456857</v>
      </c>
      <c r="L15" s="31">
        <v>212</v>
      </c>
      <c r="M15" s="60">
        <f t="shared" si="1"/>
        <v>8.00936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/>
      <c r="I16" s="28"/>
      <c r="J16" s="28"/>
      <c r="K16" s="60">
        <f t="shared" si="0"/>
        <v>0</v>
      </c>
      <c r="L16" s="31"/>
      <c r="M16" s="60">
        <f t="shared" si="1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0"/>
        <v>0</v>
      </c>
      <c r="L18" s="31"/>
      <c r="M18" s="60">
        <f t="shared" si="1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/>
      <c r="I19" s="28"/>
      <c r="J19" s="28"/>
      <c r="K19" s="60">
        <f t="shared" si="0"/>
        <v>0</v>
      </c>
      <c r="L19" s="31"/>
      <c r="M19" s="60">
        <f t="shared" si="1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/>
      <c r="I22" s="28"/>
      <c r="J22" s="28"/>
      <c r="K22" s="60">
        <f t="shared" si="0"/>
        <v>0</v>
      </c>
      <c r="L22" s="31"/>
      <c r="M22" s="60">
        <f t="shared" si="1"/>
        <v>0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/>
      <c r="I23" s="28"/>
      <c r="J23" s="28"/>
      <c r="K23" s="60">
        <f t="shared" si="0"/>
        <v>0</v>
      </c>
      <c r="L23" s="31"/>
      <c r="M23" s="60">
        <f t="shared" si="1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/>
      <c r="I26" s="28"/>
      <c r="J26" s="28"/>
      <c r="K26" s="60">
        <f t="shared" si="0"/>
        <v>0</v>
      </c>
      <c r="L26" s="31"/>
      <c r="M26" s="60">
        <f t="shared" si="1"/>
        <v>0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/>
      <c r="I29" s="28"/>
      <c r="J29" s="28"/>
      <c r="K29" s="60">
        <f t="shared" si="0"/>
        <v>0</v>
      </c>
      <c r="L29" s="31"/>
      <c r="M29" s="60">
        <f t="shared" si="1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0"/>
        <v>0</v>
      </c>
      <c r="L31" s="31"/>
      <c r="M31" s="60">
        <f t="shared" si="1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9</v>
      </c>
      <c r="D32" s="19"/>
      <c r="E32" s="7"/>
      <c r="F32" s="7"/>
      <c r="G32" s="7"/>
      <c r="H32" s="31"/>
      <c r="I32" s="28"/>
      <c r="J32" s="28"/>
      <c r="K32" s="60">
        <f t="shared" si="0"/>
        <v>0</v>
      </c>
      <c r="L32" s="31"/>
      <c r="M32" s="60">
        <f t="shared" si="1"/>
        <v>0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2">
        <f t="shared" si="2"/>
        <v>30</v>
      </c>
      <c r="B33" s="83"/>
      <c r="C33" s="84" t="s">
        <v>9</v>
      </c>
      <c r="D33" s="85"/>
      <c r="E33" s="63"/>
      <c r="F33" s="63"/>
      <c r="G33" s="63"/>
      <c r="H33" s="64">
        <v>233</v>
      </c>
      <c r="I33" s="65">
        <v>50000</v>
      </c>
      <c r="J33" s="65">
        <v>2040</v>
      </c>
      <c r="K33" s="66">
        <f t="shared" si="0"/>
        <v>24.50980392156863</v>
      </c>
      <c r="L33" s="64">
        <v>233</v>
      </c>
      <c r="M33" s="66">
        <f t="shared" si="1"/>
        <v>9.5064</v>
      </c>
      <c r="N33" s="67"/>
      <c r="O33" s="67"/>
      <c r="P33" s="67"/>
      <c r="Q33" s="67"/>
      <c r="R33" s="67"/>
      <c r="S33" s="67"/>
      <c r="T33" s="68"/>
    </row>
    <row r="34" spans="1:20" s="2" customFormat="1" ht="19.5" customHeight="1">
      <c r="A34" s="69" t="s">
        <v>0</v>
      </c>
      <c r="B34" s="69"/>
      <c r="C34" s="69"/>
      <c r="D34" s="69"/>
      <c r="E34" s="69"/>
      <c r="F34" s="69"/>
      <c r="G34" s="69"/>
      <c r="H34" s="70">
        <f>SUM(H4:H33)</f>
        <v>653</v>
      </c>
      <c r="I34" s="71">
        <f>SUM(I4:I33)</f>
        <v>150000</v>
      </c>
      <c r="J34" s="71"/>
      <c r="K34" s="70">
        <f>SUM(K4:K33)</f>
        <v>75.60937702694667</v>
      </c>
      <c r="L34" s="70">
        <f>SUM(L4:L33)</f>
        <v>653</v>
      </c>
      <c r="M34" s="70">
        <f t="shared" si="1"/>
        <v>8.636494912096355</v>
      </c>
      <c r="N34" s="72">
        <f>SUM(N4:N33)</f>
        <v>0</v>
      </c>
      <c r="O34" s="72">
        <f>SUM(O4:O33)</f>
        <v>0</v>
      </c>
      <c r="P34" s="72">
        <f>SUM(P4:P33)</f>
        <v>0</v>
      </c>
      <c r="Q34" s="72">
        <f>SUM(Q4:Q33)</f>
        <v>0</v>
      </c>
      <c r="R34" s="72">
        <f>SUM(R4:R33)</f>
        <v>0</v>
      </c>
      <c r="S34" s="72">
        <f>SUM(S4:S33)</f>
        <v>0</v>
      </c>
      <c r="T34" s="1"/>
    </row>
    <row r="35" spans="1:20" s="24" customFormat="1" ht="4.5" customHeight="1">
      <c r="A35" s="21"/>
      <c r="B35" s="21"/>
      <c r="C35" s="21"/>
      <c r="D35" s="21"/>
      <c r="E35" s="21"/>
      <c r="F35" s="21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1:11" ht="19.5" customHeight="1">
      <c r="A36" s="29" t="s">
        <v>27</v>
      </c>
      <c r="B36" s="29"/>
      <c r="C36" s="29"/>
      <c r="D36" s="29"/>
      <c r="E36" s="72">
        <f>5월!E38</f>
        <v>14249</v>
      </c>
      <c r="F36" s="2" t="s">
        <v>2</v>
      </c>
      <c r="K36" s="26"/>
    </row>
    <row r="37" spans="1:10" ht="19.5" customHeight="1">
      <c r="A37" s="73" t="s">
        <v>48</v>
      </c>
      <c r="B37" s="73"/>
      <c r="C37" s="73"/>
      <c r="D37" s="73"/>
      <c r="E37" s="74">
        <f>E36+H34</f>
        <v>14902</v>
      </c>
      <c r="F37" s="2" t="s">
        <v>2</v>
      </c>
      <c r="I37" s="86" t="s">
        <v>96</v>
      </c>
      <c r="J37" s="87">
        <f>MAX(J4:J33)</f>
        <v>2040</v>
      </c>
    </row>
    <row r="38" spans="1:10" ht="19.5" customHeight="1">
      <c r="A38" s="75" t="s">
        <v>49</v>
      </c>
      <c r="B38" s="75"/>
      <c r="C38" s="75"/>
      <c r="D38" s="75"/>
      <c r="E38" s="76">
        <f>H34/A33</f>
        <v>21.766666666666666</v>
      </c>
      <c r="F38" s="2" t="s">
        <v>2</v>
      </c>
      <c r="I38" s="86" t="s">
        <v>97</v>
      </c>
      <c r="J38" s="87">
        <f>MIN(J5:J33)</f>
        <v>1889</v>
      </c>
    </row>
    <row r="39" spans="1:10" ht="19.5" customHeight="1">
      <c r="A39" s="75" t="s">
        <v>50</v>
      </c>
      <c r="B39" s="75"/>
      <c r="C39" s="75"/>
      <c r="D39" s="75"/>
      <c r="E39" s="77">
        <f>COUNTIF(K4:K33,"&gt;0")</f>
        <v>3</v>
      </c>
      <c r="F39" s="2" t="s">
        <v>24</v>
      </c>
      <c r="I39" s="86" t="s">
        <v>98</v>
      </c>
      <c r="J39" s="87">
        <f>AVERAGE(J4:J33)</f>
        <v>1986.3333333333333</v>
      </c>
    </row>
    <row r="40" spans="1:6" ht="19.5" customHeight="1">
      <c r="A40" s="78" t="s">
        <v>51</v>
      </c>
      <c r="B40" s="78"/>
      <c r="C40" s="78"/>
      <c r="D40" s="78"/>
      <c r="E40" s="79">
        <f>A33/E39</f>
        <v>10</v>
      </c>
      <c r="F40" s="2" t="s">
        <v>25</v>
      </c>
    </row>
    <row r="41" spans="1:6" ht="19.5" customHeight="1">
      <c r="A41" s="80" t="s">
        <v>28</v>
      </c>
      <c r="B41" s="80"/>
      <c r="C41" s="80"/>
      <c r="D41" s="80"/>
      <c r="E41" s="81">
        <f>(H34-H6+7월!H15)/6월!K34</f>
        <v>8.200041111025635</v>
      </c>
      <c r="F41" s="2" t="s">
        <v>26</v>
      </c>
    </row>
  </sheetData>
  <mergeCells count="7">
    <mergeCell ref="A39:D39"/>
    <mergeCell ref="A40:D40"/>
    <mergeCell ref="A41:D41"/>
    <mergeCell ref="A34:G34"/>
    <mergeCell ref="A36:D36"/>
    <mergeCell ref="A37:D37"/>
    <mergeCell ref="A38:D3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105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/>
      <c r="I4" s="27"/>
      <c r="J4" s="27"/>
      <c r="K4" s="57">
        <f aca="true" t="shared" si="0" ref="K4:K34">IF(ISERR(I4/J4),0,I4/J4)</f>
        <v>0</v>
      </c>
      <c r="L4" s="30"/>
      <c r="M4" s="57">
        <f aca="true" t="shared" si="1" ref="M4:M35">IF(ISERR(L4/K4),0,L4/K4)</f>
        <v>0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4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0"/>
        <v>0</v>
      </c>
      <c r="L6" s="31"/>
      <c r="M6" s="60">
        <f t="shared" si="1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/>
      <c r="I8" s="28"/>
      <c r="J8" s="28"/>
      <c r="K8" s="60">
        <f t="shared" si="0"/>
        <v>0</v>
      </c>
      <c r="L8" s="31"/>
      <c r="M8" s="60">
        <f t="shared" si="1"/>
        <v>0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/>
      <c r="I9" s="28"/>
      <c r="J9" s="28"/>
      <c r="K9" s="60">
        <f t="shared" si="0"/>
        <v>0</v>
      </c>
      <c r="L9" s="31"/>
      <c r="M9" s="60">
        <f t="shared" si="1"/>
        <v>0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/>
      <c r="I11" s="28"/>
      <c r="J11" s="28"/>
      <c r="K11" s="60">
        <f t="shared" si="0"/>
        <v>0</v>
      </c>
      <c r="L11" s="31"/>
      <c r="M11" s="60">
        <f t="shared" si="1"/>
        <v>0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/>
      <c r="I12" s="28"/>
      <c r="J12" s="28"/>
      <c r="K12" s="60">
        <f t="shared" si="0"/>
        <v>0</v>
      </c>
      <c r="L12" s="31"/>
      <c r="M12" s="60">
        <f t="shared" si="1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/>
      <c r="I14" s="28"/>
      <c r="J14" s="28"/>
      <c r="K14" s="60">
        <f t="shared" si="0"/>
        <v>0</v>
      </c>
      <c r="L14" s="31"/>
      <c r="M14" s="60">
        <f t="shared" si="1"/>
        <v>0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>
        <v>175</v>
      </c>
      <c r="I15" s="28">
        <v>50000</v>
      </c>
      <c r="J15" s="28">
        <v>2055</v>
      </c>
      <c r="K15" s="60">
        <f t="shared" si="0"/>
        <v>24.330900243309003</v>
      </c>
      <c r="L15" s="31">
        <v>175</v>
      </c>
      <c r="M15" s="60">
        <f t="shared" si="1"/>
        <v>7.1925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/>
      <c r="I16" s="28"/>
      <c r="J16" s="28"/>
      <c r="K16" s="60">
        <f t="shared" si="0"/>
        <v>0</v>
      </c>
      <c r="L16" s="31"/>
      <c r="M16" s="60">
        <f t="shared" si="1"/>
        <v>0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0"/>
        <v>0</v>
      </c>
      <c r="L18" s="31"/>
      <c r="M18" s="60">
        <f t="shared" si="1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/>
      <c r="I19" s="28"/>
      <c r="J19" s="28"/>
      <c r="K19" s="60">
        <f t="shared" si="0"/>
        <v>0</v>
      </c>
      <c r="L19" s="31"/>
      <c r="M19" s="60">
        <f t="shared" si="1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>
        <v>176</v>
      </c>
      <c r="I22" s="28">
        <v>50000</v>
      </c>
      <c r="J22" s="28">
        <v>2055</v>
      </c>
      <c r="K22" s="60">
        <f t="shared" si="0"/>
        <v>24.330900243309003</v>
      </c>
      <c r="L22" s="31">
        <v>176</v>
      </c>
      <c r="M22" s="60">
        <f t="shared" si="1"/>
        <v>7.2336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/>
      <c r="I23" s="28"/>
      <c r="J23" s="28"/>
      <c r="K23" s="60">
        <f t="shared" si="0"/>
        <v>0</v>
      </c>
      <c r="L23" s="31"/>
      <c r="M23" s="60">
        <f t="shared" si="1"/>
        <v>0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/>
      <c r="I26" s="28"/>
      <c r="J26" s="28"/>
      <c r="K26" s="60">
        <f t="shared" si="0"/>
        <v>0</v>
      </c>
      <c r="L26" s="31"/>
      <c r="M26" s="60">
        <f t="shared" si="1"/>
        <v>0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>
        <v>191</v>
      </c>
      <c r="I29" s="28">
        <v>50000</v>
      </c>
      <c r="J29" s="28">
        <v>2035</v>
      </c>
      <c r="K29" s="60">
        <f t="shared" si="0"/>
        <v>24.57002457002457</v>
      </c>
      <c r="L29" s="31">
        <v>191</v>
      </c>
      <c r="M29" s="60">
        <f t="shared" si="1"/>
        <v>7.7737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0"/>
        <v>0</v>
      </c>
      <c r="L31" s="31"/>
      <c r="M31" s="60">
        <f t="shared" si="1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9</v>
      </c>
      <c r="D32" s="19"/>
      <c r="E32" s="7"/>
      <c r="F32" s="7"/>
      <c r="G32" s="7"/>
      <c r="H32" s="31"/>
      <c r="I32" s="28"/>
      <c r="J32" s="28"/>
      <c r="K32" s="60">
        <f t="shared" si="0"/>
        <v>0</v>
      </c>
      <c r="L32" s="31"/>
      <c r="M32" s="60">
        <f t="shared" si="1"/>
        <v>0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">
        <f t="shared" si="2"/>
        <v>30</v>
      </c>
      <c r="B33" s="17"/>
      <c r="C33" s="82" t="s">
        <v>9</v>
      </c>
      <c r="D33" s="19"/>
      <c r="E33" s="7"/>
      <c r="F33" s="7"/>
      <c r="G33" s="7"/>
      <c r="H33" s="31"/>
      <c r="I33" s="28"/>
      <c r="J33" s="28"/>
      <c r="K33" s="60">
        <f t="shared" si="0"/>
        <v>0</v>
      </c>
      <c r="L33" s="31"/>
      <c r="M33" s="60">
        <f t="shared" si="1"/>
        <v>0</v>
      </c>
      <c r="N33" s="61"/>
      <c r="O33" s="61"/>
      <c r="P33" s="61"/>
      <c r="Q33" s="61"/>
      <c r="R33" s="61"/>
      <c r="S33" s="61"/>
      <c r="T33" s="15"/>
    </row>
    <row r="34" spans="1:20" ht="19.5" customHeight="1">
      <c r="A34" s="62">
        <f t="shared" si="2"/>
        <v>31</v>
      </c>
      <c r="B34" s="83"/>
      <c r="C34" s="84" t="s">
        <v>9</v>
      </c>
      <c r="D34" s="85"/>
      <c r="E34" s="63"/>
      <c r="F34" s="63"/>
      <c r="G34" s="63"/>
      <c r="H34" s="64"/>
      <c r="I34" s="65"/>
      <c r="J34" s="65"/>
      <c r="K34" s="66">
        <f t="shared" si="0"/>
        <v>0</v>
      </c>
      <c r="L34" s="64"/>
      <c r="M34" s="66">
        <f t="shared" si="1"/>
        <v>0</v>
      </c>
      <c r="N34" s="67"/>
      <c r="O34" s="67"/>
      <c r="P34" s="67"/>
      <c r="Q34" s="67"/>
      <c r="R34" s="67"/>
      <c r="S34" s="67"/>
      <c r="T34" s="68"/>
    </row>
    <row r="35" spans="1:20" s="2" customFormat="1" ht="19.5" customHeight="1">
      <c r="A35" s="69" t="s">
        <v>0</v>
      </c>
      <c r="B35" s="69"/>
      <c r="C35" s="69"/>
      <c r="D35" s="69"/>
      <c r="E35" s="69"/>
      <c r="F35" s="69"/>
      <c r="G35" s="69"/>
      <c r="H35" s="70">
        <f>SUM(H4:H34)</f>
        <v>542</v>
      </c>
      <c r="I35" s="71">
        <f>SUM(I4:I34)</f>
        <v>150000</v>
      </c>
      <c r="J35" s="71"/>
      <c r="K35" s="70">
        <f>SUM(K4:K34)</f>
        <v>73.23182505664258</v>
      </c>
      <c r="L35" s="70">
        <f>SUM(L4:L34)</f>
        <v>542</v>
      </c>
      <c r="M35" s="70">
        <f t="shared" si="1"/>
        <v>7.4011537959183675</v>
      </c>
      <c r="N35" s="72">
        <f aca="true" t="shared" si="3" ref="N35:S35">SUM(N4:N34)</f>
        <v>0</v>
      </c>
      <c r="O35" s="72">
        <f t="shared" si="3"/>
        <v>0</v>
      </c>
      <c r="P35" s="72">
        <f t="shared" si="3"/>
        <v>0</v>
      </c>
      <c r="Q35" s="72">
        <f t="shared" si="3"/>
        <v>0</v>
      </c>
      <c r="R35" s="72">
        <f t="shared" si="3"/>
        <v>0</v>
      </c>
      <c r="S35" s="72">
        <f t="shared" si="3"/>
        <v>0</v>
      </c>
      <c r="T35" s="1"/>
    </row>
    <row r="36" spans="1:20" s="24" customFormat="1" ht="4.5" customHeight="1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1:11" ht="19.5" customHeight="1">
      <c r="A37" s="29" t="s">
        <v>27</v>
      </c>
      <c r="B37" s="29"/>
      <c r="C37" s="29"/>
      <c r="D37" s="29"/>
      <c r="E37" s="72">
        <f>6월!E37</f>
        <v>14902</v>
      </c>
      <c r="F37" s="2" t="s">
        <v>2</v>
      </c>
      <c r="K37" s="26"/>
    </row>
    <row r="38" spans="1:10" ht="19.5" customHeight="1">
      <c r="A38" s="73" t="s">
        <v>48</v>
      </c>
      <c r="B38" s="73"/>
      <c r="C38" s="73"/>
      <c r="D38" s="73"/>
      <c r="E38" s="74">
        <f>E37+H35</f>
        <v>15444</v>
      </c>
      <c r="F38" s="2" t="s">
        <v>2</v>
      </c>
      <c r="I38" s="86" t="s">
        <v>96</v>
      </c>
      <c r="J38" s="87">
        <f>MAX(J4:J34)</f>
        <v>2055</v>
      </c>
    </row>
    <row r="39" spans="1:10" ht="19.5" customHeight="1">
      <c r="A39" s="75" t="s">
        <v>49</v>
      </c>
      <c r="B39" s="75"/>
      <c r="C39" s="75"/>
      <c r="D39" s="75"/>
      <c r="E39" s="76">
        <f>H35/A34</f>
        <v>17.483870967741936</v>
      </c>
      <c r="F39" s="2" t="s">
        <v>2</v>
      </c>
      <c r="I39" s="86" t="s">
        <v>97</v>
      </c>
      <c r="J39" s="87">
        <f>MIN(J4:J34)</f>
        <v>2035</v>
      </c>
    </row>
    <row r="40" spans="1:10" ht="19.5" customHeight="1">
      <c r="A40" s="75" t="s">
        <v>50</v>
      </c>
      <c r="B40" s="75"/>
      <c r="C40" s="75"/>
      <c r="D40" s="75"/>
      <c r="E40" s="77">
        <f>COUNTIF(K4:K34,"&gt;0")</f>
        <v>3</v>
      </c>
      <c r="F40" s="2" t="s">
        <v>24</v>
      </c>
      <c r="I40" s="86" t="s">
        <v>98</v>
      </c>
      <c r="J40" s="87">
        <f>AVERAGE(J4:J34)</f>
        <v>2048.3333333333335</v>
      </c>
    </row>
    <row r="41" spans="1:6" ht="19.5" customHeight="1">
      <c r="A41" s="78" t="s">
        <v>51</v>
      </c>
      <c r="B41" s="78"/>
      <c r="C41" s="78"/>
      <c r="D41" s="78"/>
      <c r="E41" s="79">
        <f>A34/E40</f>
        <v>10.333333333333334</v>
      </c>
      <c r="F41" s="2" t="s">
        <v>25</v>
      </c>
    </row>
    <row r="42" spans="1:6" ht="19.5" customHeight="1">
      <c r="A42" s="80" t="s">
        <v>28</v>
      </c>
      <c r="B42" s="80"/>
      <c r="C42" s="80"/>
      <c r="D42" s="80"/>
      <c r="E42" s="81">
        <f>(H35-H15+8월!H4)/7월!K35</f>
        <v>7.687914367346939</v>
      </c>
      <c r="F42" s="2" t="s">
        <v>26</v>
      </c>
    </row>
  </sheetData>
  <mergeCells count="7">
    <mergeCell ref="A40:D40"/>
    <mergeCell ref="A41:D41"/>
    <mergeCell ref="A42:D42"/>
    <mergeCell ref="A35:G35"/>
    <mergeCell ref="A37:D37"/>
    <mergeCell ref="A38:D38"/>
    <mergeCell ref="A39:D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5" zoomScaleSheetLayoutView="75" workbookViewId="0" topLeftCell="A1">
      <selection activeCell="A3" sqref="A3"/>
    </sheetView>
  </sheetViews>
  <sheetFormatPr defaultColWidth="8.88671875" defaultRowHeight="19.5" customHeight="1"/>
  <cols>
    <col min="1" max="1" width="8.21484375" style="4" customWidth="1"/>
    <col min="2" max="2" width="9.77734375" style="4" customWidth="1"/>
    <col min="3" max="3" width="2.77734375" style="4" customWidth="1"/>
    <col min="4" max="4" width="9.77734375" style="4" customWidth="1"/>
    <col min="5" max="7" width="15.77734375" style="4" customWidth="1"/>
    <col min="8" max="19" width="12.77734375" style="4" customWidth="1"/>
    <col min="20" max="20" width="20.77734375" style="4" customWidth="1"/>
    <col min="21" max="16384" width="8.88671875" style="4" customWidth="1"/>
  </cols>
  <sheetData>
    <row r="1" spans="1:4" s="20" customFormat="1" ht="19.5" customHeight="1">
      <c r="A1" s="115" t="s">
        <v>104</v>
      </c>
      <c r="B1" s="116"/>
      <c r="C1" s="116"/>
      <c r="D1" s="116"/>
    </row>
    <row r="2" s="20" customFormat="1" ht="13.5"/>
    <row r="3" spans="1:20" ht="19.5" customHeight="1">
      <c r="A3" s="5" t="s">
        <v>33</v>
      </c>
      <c r="B3" s="8" t="s">
        <v>34</v>
      </c>
      <c r="C3" s="9" t="s">
        <v>9</v>
      </c>
      <c r="D3" s="10" t="s">
        <v>35</v>
      </c>
      <c r="E3" s="5" t="s">
        <v>5</v>
      </c>
      <c r="F3" s="5" t="s">
        <v>36</v>
      </c>
      <c r="G3" s="5" t="s">
        <v>37</v>
      </c>
      <c r="H3" s="5" t="s">
        <v>38</v>
      </c>
      <c r="I3" s="5" t="s">
        <v>39</v>
      </c>
      <c r="J3" s="56" t="s">
        <v>40</v>
      </c>
      <c r="K3" s="56" t="s">
        <v>41</v>
      </c>
      <c r="L3" s="56" t="s">
        <v>42</v>
      </c>
      <c r="M3" s="56" t="s">
        <v>43</v>
      </c>
      <c r="N3" s="5" t="s">
        <v>44</v>
      </c>
      <c r="O3" s="5" t="s">
        <v>45</v>
      </c>
      <c r="P3" s="5" t="s">
        <v>11</v>
      </c>
      <c r="Q3" s="5" t="s">
        <v>46</v>
      </c>
      <c r="R3" s="5" t="s">
        <v>15</v>
      </c>
      <c r="S3" s="5" t="s">
        <v>47</v>
      </c>
      <c r="T3" s="5" t="s">
        <v>8</v>
      </c>
    </row>
    <row r="4" spans="1:20" ht="19.5" customHeight="1">
      <c r="A4" s="11">
        <v>1</v>
      </c>
      <c r="B4" s="16"/>
      <c r="C4" s="14" t="s">
        <v>9</v>
      </c>
      <c r="D4" s="18"/>
      <c r="E4" s="12"/>
      <c r="F4" s="12"/>
      <c r="G4" s="12"/>
      <c r="H4" s="30">
        <v>196</v>
      </c>
      <c r="I4" s="27">
        <v>50000</v>
      </c>
      <c r="J4" s="27">
        <v>1985</v>
      </c>
      <c r="K4" s="57">
        <f aca="true" t="shared" si="0" ref="K4:K34">IF(ISERR(I4/J4),0,I4/J4)</f>
        <v>25.188916876574307</v>
      </c>
      <c r="L4" s="30">
        <v>196</v>
      </c>
      <c r="M4" s="57">
        <f aca="true" t="shared" si="1" ref="M4:M35">IF(ISERR(L4/K4),0,L4/K4)</f>
        <v>7.7812</v>
      </c>
      <c r="N4" s="58"/>
      <c r="O4" s="58"/>
      <c r="P4" s="58"/>
      <c r="Q4" s="58"/>
      <c r="R4" s="58"/>
      <c r="S4" s="58"/>
      <c r="T4" s="59"/>
    </row>
    <row r="5" spans="1:20" ht="19.5" customHeight="1">
      <c r="A5" s="6">
        <f aca="true" t="shared" si="2" ref="A5:A34">A4+1</f>
        <v>2</v>
      </c>
      <c r="B5" s="17"/>
      <c r="C5" s="82" t="s">
        <v>9</v>
      </c>
      <c r="D5" s="19"/>
      <c r="E5" s="13"/>
      <c r="F5" s="13"/>
      <c r="G5" s="13"/>
      <c r="H5" s="31"/>
      <c r="I5" s="28"/>
      <c r="J5" s="28"/>
      <c r="K5" s="60">
        <f t="shared" si="0"/>
        <v>0</v>
      </c>
      <c r="L5" s="31"/>
      <c r="M5" s="60">
        <f t="shared" si="1"/>
        <v>0</v>
      </c>
      <c r="N5" s="61"/>
      <c r="O5" s="61"/>
      <c r="P5" s="61"/>
      <c r="Q5" s="61"/>
      <c r="R5" s="61"/>
      <c r="S5" s="61"/>
      <c r="T5" s="15"/>
    </row>
    <row r="6" spans="1:20" ht="19.5" customHeight="1">
      <c r="A6" s="6">
        <f t="shared" si="2"/>
        <v>3</v>
      </c>
      <c r="B6" s="17"/>
      <c r="C6" s="82" t="s">
        <v>9</v>
      </c>
      <c r="D6" s="19"/>
      <c r="E6" s="13"/>
      <c r="F6" s="13"/>
      <c r="G6" s="13"/>
      <c r="H6" s="31"/>
      <c r="I6" s="28"/>
      <c r="J6" s="28"/>
      <c r="K6" s="60">
        <f t="shared" si="0"/>
        <v>0</v>
      </c>
      <c r="L6" s="31"/>
      <c r="M6" s="60">
        <f t="shared" si="1"/>
        <v>0</v>
      </c>
      <c r="N6" s="61"/>
      <c r="O6" s="61"/>
      <c r="P6" s="61"/>
      <c r="Q6" s="61"/>
      <c r="R6" s="61"/>
      <c r="S6" s="61"/>
      <c r="T6" s="15"/>
    </row>
    <row r="7" spans="1:20" ht="19.5" customHeight="1">
      <c r="A7" s="6">
        <f t="shared" si="2"/>
        <v>4</v>
      </c>
      <c r="B7" s="17"/>
      <c r="C7" s="82" t="s">
        <v>9</v>
      </c>
      <c r="D7" s="19"/>
      <c r="E7" s="7"/>
      <c r="F7" s="7"/>
      <c r="G7" s="7"/>
      <c r="H7" s="31"/>
      <c r="I7" s="28"/>
      <c r="J7" s="28"/>
      <c r="K7" s="60">
        <f t="shared" si="0"/>
        <v>0</v>
      </c>
      <c r="L7" s="31"/>
      <c r="M7" s="60">
        <f t="shared" si="1"/>
        <v>0</v>
      </c>
      <c r="N7" s="61"/>
      <c r="O7" s="61"/>
      <c r="P7" s="61"/>
      <c r="Q7" s="61"/>
      <c r="R7" s="61"/>
      <c r="S7" s="61"/>
      <c r="T7" s="15"/>
    </row>
    <row r="8" spans="1:20" ht="19.5" customHeight="1">
      <c r="A8" s="6">
        <f t="shared" si="2"/>
        <v>5</v>
      </c>
      <c r="B8" s="17"/>
      <c r="C8" s="82" t="s">
        <v>9</v>
      </c>
      <c r="D8" s="19"/>
      <c r="E8" s="7"/>
      <c r="F8" s="7"/>
      <c r="G8" s="7"/>
      <c r="H8" s="31"/>
      <c r="I8" s="28"/>
      <c r="J8" s="28"/>
      <c r="K8" s="60">
        <f t="shared" si="0"/>
        <v>0</v>
      </c>
      <c r="L8" s="31"/>
      <c r="M8" s="60">
        <f t="shared" si="1"/>
        <v>0</v>
      </c>
      <c r="N8" s="61"/>
      <c r="O8" s="61"/>
      <c r="P8" s="61"/>
      <c r="Q8" s="61"/>
      <c r="R8" s="61"/>
      <c r="S8" s="61"/>
      <c r="T8" s="15"/>
    </row>
    <row r="9" spans="1:20" ht="19.5" customHeight="1">
      <c r="A9" s="6">
        <f t="shared" si="2"/>
        <v>6</v>
      </c>
      <c r="B9" s="17"/>
      <c r="C9" s="82" t="s">
        <v>9</v>
      </c>
      <c r="D9" s="19"/>
      <c r="E9" s="7"/>
      <c r="F9" s="7"/>
      <c r="G9" s="7"/>
      <c r="H9" s="31">
        <v>187</v>
      </c>
      <c r="I9" s="28">
        <v>50000</v>
      </c>
      <c r="J9" s="28">
        <v>1849</v>
      </c>
      <c r="K9" s="60">
        <f t="shared" si="0"/>
        <v>27.041644131963224</v>
      </c>
      <c r="L9" s="31">
        <v>187</v>
      </c>
      <c r="M9" s="60">
        <f t="shared" si="1"/>
        <v>6.91526</v>
      </c>
      <c r="N9" s="61"/>
      <c r="O9" s="61"/>
      <c r="P9" s="61"/>
      <c r="Q9" s="61"/>
      <c r="R9" s="61"/>
      <c r="S9" s="61"/>
      <c r="T9" s="15"/>
    </row>
    <row r="10" spans="1:20" ht="19.5" customHeight="1">
      <c r="A10" s="6">
        <f t="shared" si="2"/>
        <v>7</v>
      </c>
      <c r="B10" s="17"/>
      <c r="C10" s="82" t="s">
        <v>9</v>
      </c>
      <c r="D10" s="19"/>
      <c r="E10" s="7"/>
      <c r="F10" s="7"/>
      <c r="G10" s="7"/>
      <c r="H10" s="31"/>
      <c r="I10" s="28"/>
      <c r="J10" s="28"/>
      <c r="K10" s="60">
        <f t="shared" si="0"/>
        <v>0</v>
      </c>
      <c r="L10" s="31"/>
      <c r="M10" s="60">
        <f t="shared" si="1"/>
        <v>0</v>
      </c>
      <c r="N10" s="61"/>
      <c r="O10" s="61"/>
      <c r="P10" s="61"/>
      <c r="Q10" s="61"/>
      <c r="R10" s="61"/>
      <c r="S10" s="61"/>
      <c r="T10" s="15"/>
    </row>
    <row r="11" spans="1:20" ht="19.5" customHeight="1">
      <c r="A11" s="6">
        <f t="shared" si="2"/>
        <v>8</v>
      </c>
      <c r="B11" s="17"/>
      <c r="C11" s="82" t="s">
        <v>9</v>
      </c>
      <c r="D11" s="19"/>
      <c r="E11" s="7"/>
      <c r="F11" s="7"/>
      <c r="G11" s="7"/>
      <c r="H11" s="31">
        <v>153</v>
      </c>
      <c r="I11" s="28">
        <v>91000</v>
      </c>
      <c r="J11" s="28">
        <v>1851</v>
      </c>
      <c r="K11" s="60">
        <f t="shared" si="0"/>
        <v>49.162614802809294</v>
      </c>
      <c r="L11" s="31">
        <v>153</v>
      </c>
      <c r="M11" s="60">
        <f t="shared" si="1"/>
        <v>3.112120879120879</v>
      </c>
      <c r="N11" s="61"/>
      <c r="O11" s="61"/>
      <c r="P11" s="61"/>
      <c r="Q11" s="61"/>
      <c r="R11" s="61"/>
      <c r="S11" s="61"/>
      <c r="T11" s="15"/>
    </row>
    <row r="12" spans="1:20" ht="19.5" customHeight="1">
      <c r="A12" s="6">
        <f t="shared" si="2"/>
        <v>9</v>
      </c>
      <c r="B12" s="17"/>
      <c r="C12" s="82" t="s">
        <v>9</v>
      </c>
      <c r="D12" s="19"/>
      <c r="E12" s="7"/>
      <c r="F12" s="7"/>
      <c r="G12" s="7"/>
      <c r="H12" s="31"/>
      <c r="I12" s="28"/>
      <c r="J12" s="28"/>
      <c r="K12" s="60">
        <f t="shared" si="0"/>
        <v>0</v>
      </c>
      <c r="L12" s="31"/>
      <c r="M12" s="60">
        <f t="shared" si="1"/>
        <v>0</v>
      </c>
      <c r="N12" s="61"/>
      <c r="O12" s="61"/>
      <c r="P12" s="61"/>
      <c r="Q12" s="61"/>
      <c r="R12" s="61"/>
      <c r="S12" s="61"/>
      <c r="T12" s="15"/>
    </row>
    <row r="13" spans="1:20" ht="19.5" customHeight="1">
      <c r="A13" s="6">
        <f t="shared" si="2"/>
        <v>10</v>
      </c>
      <c r="B13" s="17"/>
      <c r="C13" s="82" t="s">
        <v>9</v>
      </c>
      <c r="D13" s="19"/>
      <c r="E13" s="7"/>
      <c r="F13" s="7"/>
      <c r="G13" s="7"/>
      <c r="H13" s="31"/>
      <c r="I13" s="28"/>
      <c r="J13" s="28"/>
      <c r="K13" s="60">
        <f t="shared" si="0"/>
        <v>0</v>
      </c>
      <c r="L13" s="31"/>
      <c r="M13" s="60">
        <f t="shared" si="1"/>
        <v>0</v>
      </c>
      <c r="N13" s="61"/>
      <c r="O13" s="61"/>
      <c r="P13" s="61"/>
      <c r="Q13" s="61"/>
      <c r="R13" s="61"/>
      <c r="S13" s="61"/>
      <c r="T13" s="15"/>
    </row>
    <row r="14" spans="1:20" ht="19.5" customHeight="1">
      <c r="A14" s="6">
        <f t="shared" si="2"/>
        <v>11</v>
      </c>
      <c r="B14" s="17"/>
      <c r="C14" s="82" t="s">
        <v>9</v>
      </c>
      <c r="D14" s="19"/>
      <c r="E14" s="7"/>
      <c r="F14" s="7"/>
      <c r="G14" s="7"/>
      <c r="H14" s="31"/>
      <c r="I14" s="28"/>
      <c r="J14" s="28"/>
      <c r="K14" s="60">
        <f t="shared" si="0"/>
        <v>0</v>
      </c>
      <c r="L14" s="31"/>
      <c r="M14" s="60">
        <f t="shared" si="1"/>
        <v>0</v>
      </c>
      <c r="N14" s="61"/>
      <c r="O14" s="61"/>
      <c r="P14" s="61"/>
      <c r="Q14" s="61"/>
      <c r="R14" s="61"/>
      <c r="S14" s="61"/>
      <c r="T14" s="15"/>
    </row>
    <row r="15" spans="1:20" ht="19.5" customHeight="1">
      <c r="A15" s="6">
        <f t="shared" si="2"/>
        <v>12</v>
      </c>
      <c r="B15" s="17"/>
      <c r="C15" s="82" t="s">
        <v>9</v>
      </c>
      <c r="D15" s="19"/>
      <c r="E15" s="7"/>
      <c r="F15" s="7"/>
      <c r="G15" s="7"/>
      <c r="H15" s="31"/>
      <c r="I15" s="28"/>
      <c r="J15" s="28"/>
      <c r="K15" s="60">
        <f t="shared" si="0"/>
        <v>0</v>
      </c>
      <c r="L15" s="31"/>
      <c r="M15" s="60">
        <f t="shared" si="1"/>
        <v>0</v>
      </c>
      <c r="N15" s="61"/>
      <c r="O15" s="61"/>
      <c r="P15" s="61"/>
      <c r="Q15" s="61"/>
      <c r="R15" s="61"/>
      <c r="S15" s="61"/>
      <c r="T15" s="15"/>
    </row>
    <row r="16" spans="1:20" ht="19.5" customHeight="1">
      <c r="A16" s="6">
        <f t="shared" si="2"/>
        <v>13</v>
      </c>
      <c r="B16" s="17"/>
      <c r="C16" s="82" t="s">
        <v>9</v>
      </c>
      <c r="D16" s="19"/>
      <c r="E16" s="7"/>
      <c r="F16" s="7"/>
      <c r="G16" s="7"/>
      <c r="H16" s="31">
        <v>558</v>
      </c>
      <c r="I16" s="28">
        <v>50000</v>
      </c>
      <c r="J16" s="28">
        <v>2048</v>
      </c>
      <c r="K16" s="60">
        <f t="shared" si="0"/>
        <v>24.4140625</v>
      </c>
      <c r="L16" s="31">
        <v>558</v>
      </c>
      <c r="M16" s="60">
        <f t="shared" si="1"/>
        <v>22.85568</v>
      </c>
      <c r="N16" s="61"/>
      <c r="O16" s="61"/>
      <c r="P16" s="61"/>
      <c r="Q16" s="61"/>
      <c r="R16" s="61"/>
      <c r="S16" s="61"/>
      <c r="T16" s="15"/>
    </row>
    <row r="17" spans="1:20" ht="19.5" customHeight="1">
      <c r="A17" s="6">
        <f t="shared" si="2"/>
        <v>14</v>
      </c>
      <c r="B17" s="17"/>
      <c r="C17" s="82" t="s">
        <v>9</v>
      </c>
      <c r="D17" s="19"/>
      <c r="E17" s="7"/>
      <c r="F17" s="7"/>
      <c r="G17" s="7"/>
      <c r="H17" s="31"/>
      <c r="I17" s="28"/>
      <c r="J17" s="28"/>
      <c r="K17" s="60">
        <f t="shared" si="0"/>
        <v>0</v>
      </c>
      <c r="L17" s="31"/>
      <c r="M17" s="60">
        <f t="shared" si="1"/>
        <v>0</v>
      </c>
      <c r="N17" s="61"/>
      <c r="O17" s="61"/>
      <c r="P17" s="61"/>
      <c r="Q17" s="61"/>
      <c r="R17" s="61"/>
      <c r="S17" s="61"/>
      <c r="T17" s="15"/>
    </row>
    <row r="18" spans="1:20" ht="19.5" customHeight="1">
      <c r="A18" s="6">
        <f t="shared" si="2"/>
        <v>15</v>
      </c>
      <c r="B18" s="17"/>
      <c r="C18" s="82" t="s">
        <v>9</v>
      </c>
      <c r="D18" s="19"/>
      <c r="E18" s="7"/>
      <c r="F18" s="7"/>
      <c r="G18" s="7"/>
      <c r="H18" s="31"/>
      <c r="I18" s="28"/>
      <c r="J18" s="28"/>
      <c r="K18" s="60">
        <f t="shared" si="0"/>
        <v>0</v>
      </c>
      <c r="L18" s="31"/>
      <c r="M18" s="60">
        <f t="shared" si="1"/>
        <v>0</v>
      </c>
      <c r="N18" s="61"/>
      <c r="O18" s="61"/>
      <c r="P18" s="61"/>
      <c r="Q18" s="61"/>
      <c r="R18" s="61"/>
      <c r="S18" s="61"/>
      <c r="T18" s="15"/>
    </row>
    <row r="19" spans="1:20" ht="19.5" customHeight="1">
      <c r="A19" s="6">
        <f t="shared" si="2"/>
        <v>16</v>
      </c>
      <c r="B19" s="17"/>
      <c r="C19" s="82" t="s">
        <v>9</v>
      </c>
      <c r="D19" s="19"/>
      <c r="E19" s="7"/>
      <c r="F19" s="7"/>
      <c r="G19" s="7"/>
      <c r="H19" s="31"/>
      <c r="I19" s="28"/>
      <c r="J19" s="28"/>
      <c r="K19" s="60">
        <f t="shared" si="0"/>
        <v>0</v>
      </c>
      <c r="L19" s="31"/>
      <c r="M19" s="60">
        <f t="shared" si="1"/>
        <v>0</v>
      </c>
      <c r="N19" s="61"/>
      <c r="O19" s="61"/>
      <c r="P19" s="61"/>
      <c r="Q19" s="61"/>
      <c r="R19" s="61"/>
      <c r="S19" s="61"/>
      <c r="T19" s="15"/>
    </row>
    <row r="20" spans="1:20" ht="19.5" customHeight="1">
      <c r="A20" s="6">
        <f t="shared" si="2"/>
        <v>17</v>
      </c>
      <c r="B20" s="17"/>
      <c r="C20" s="82" t="s">
        <v>9</v>
      </c>
      <c r="D20" s="19"/>
      <c r="E20" s="7"/>
      <c r="F20" s="7"/>
      <c r="G20" s="7"/>
      <c r="H20" s="31"/>
      <c r="I20" s="28"/>
      <c r="J20" s="28"/>
      <c r="K20" s="60">
        <f t="shared" si="0"/>
        <v>0</v>
      </c>
      <c r="L20" s="31"/>
      <c r="M20" s="60">
        <f t="shared" si="1"/>
        <v>0</v>
      </c>
      <c r="N20" s="61"/>
      <c r="O20" s="61"/>
      <c r="P20" s="61"/>
      <c r="Q20" s="61"/>
      <c r="R20" s="61"/>
      <c r="S20" s="61"/>
      <c r="T20" s="15"/>
    </row>
    <row r="21" spans="1:20" ht="19.5" customHeight="1">
      <c r="A21" s="6">
        <f t="shared" si="2"/>
        <v>18</v>
      </c>
      <c r="B21" s="17"/>
      <c r="C21" s="82" t="s">
        <v>9</v>
      </c>
      <c r="D21" s="19"/>
      <c r="E21" s="7"/>
      <c r="F21" s="7"/>
      <c r="G21" s="7"/>
      <c r="H21" s="31"/>
      <c r="I21" s="28"/>
      <c r="J21" s="28"/>
      <c r="K21" s="60">
        <f t="shared" si="0"/>
        <v>0</v>
      </c>
      <c r="L21" s="31"/>
      <c r="M21" s="60">
        <f t="shared" si="1"/>
        <v>0</v>
      </c>
      <c r="N21" s="61"/>
      <c r="O21" s="61"/>
      <c r="P21" s="61"/>
      <c r="Q21" s="61"/>
      <c r="R21" s="61"/>
      <c r="S21" s="61"/>
      <c r="T21" s="15"/>
    </row>
    <row r="22" spans="1:20" ht="19.5" customHeight="1">
      <c r="A22" s="6">
        <f t="shared" si="2"/>
        <v>19</v>
      </c>
      <c r="B22" s="17"/>
      <c r="C22" s="82" t="s">
        <v>9</v>
      </c>
      <c r="D22" s="19"/>
      <c r="E22" s="7"/>
      <c r="F22" s="7"/>
      <c r="G22" s="7"/>
      <c r="H22" s="31"/>
      <c r="I22" s="28"/>
      <c r="J22" s="28"/>
      <c r="K22" s="60">
        <f t="shared" si="0"/>
        <v>0</v>
      </c>
      <c r="L22" s="31"/>
      <c r="M22" s="60">
        <f t="shared" si="1"/>
        <v>0</v>
      </c>
      <c r="N22" s="61"/>
      <c r="O22" s="61"/>
      <c r="P22" s="61"/>
      <c r="Q22" s="61"/>
      <c r="R22" s="61"/>
      <c r="S22" s="61"/>
      <c r="T22" s="15"/>
    </row>
    <row r="23" spans="1:20" ht="19.5" customHeight="1">
      <c r="A23" s="6">
        <f t="shared" si="2"/>
        <v>20</v>
      </c>
      <c r="B23" s="17"/>
      <c r="C23" s="82" t="s">
        <v>9</v>
      </c>
      <c r="D23" s="19"/>
      <c r="E23" s="7"/>
      <c r="F23" s="7"/>
      <c r="G23" s="7"/>
      <c r="H23" s="31">
        <v>232</v>
      </c>
      <c r="I23" s="28">
        <v>50000</v>
      </c>
      <c r="J23" s="28">
        <v>1875</v>
      </c>
      <c r="K23" s="60">
        <f t="shared" si="0"/>
        <v>26.666666666666668</v>
      </c>
      <c r="L23" s="31">
        <v>232</v>
      </c>
      <c r="M23" s="60">
        <f t="shared" si="1"/>
        <v>8.7</v>
      </c>
      <c r="N23" s="61"/>
      <c r="O23" s="61"/>
      <c r="P23" s="61"/>
      <c r="Q23" s="61"/>
      <c r="R23" s="61"/>
      <c r="S23" s="61"/>
      <c r="T23" s="15"/>
    </row>
    <row r="24" spans="1:20" ht="19.5" customHeight="1">
      <c r="A24" s="6">
        <f t="shared" si="2"/>
        <v>21</v>
      </c>
      <c r="B24" s="17"/>
      <c r="C24" s="82" t="s">
        <v>9</v>
      </c>
      <c r="D24" s="19"/>
      <c r="E24" s="7"/>
      <c r="F24" s="7"/>
      <c r="G24" s="7"/>
      <c r="H24" s="31"/>
      <c r="I24" s="28"/>
      <c r="J24" s="28"/>
      <c r="K24" s="60">
        <f t="shared" si="0"/>
        <v>0</v>
      </c>
      <c r="L24" s="31"/>
      <c r="M24" s="60">
        <f t="shared" si="1"/>
        <v>0</v>
      </c>
      <c r="N24" s="61"/>
      <c r="O24" s="61"/>
      <c r="P24" s="61"/>
      <c r="Q24" s="61"/>
      <c r="R24" s="61"/>
      <c r="S24" s="61"/>
      <c r="T24" s="15"/>
    </row>
    <row r="25" spans="1:20" ht="19.5" customHeight="1">
      <c r="A25" s="6">
        <f t="shared" si="2"/>
        <v>22</v>
      </c>
      <c r="B25" s="17"/>
      <c r="C25" s="82" t="s">
        <v>9</v>
      </c>
      <c r="D25" s="19"/>
      <c r="E25" s="7"/>
      <c r="F25" s="7"/>
      <c r="G25" s="7"/>
      <c r="H25" s="31"/>
      <c r="I25" s="28"/>
      <c r="J25" s="28"/>
      <c r="K25" s="60">
        <f t="shared" si="0"/>
        <v>0</v>
      </c>
      <c r="L25" s="31"/>
      <c r="M25" s="60">
        <f t="shared" si="1"/>
        <v>0</v>
      </c>
      <c r="N25" s="61"/>
      <c r="O25" s="61"/>
      <c r="P25" s="61"/>
      <c r="Q25" s="61"/>
      <c r="R25" s="61"/>
      <c r="S25" s="61"/>
      <c r="T25" s="15"/>
    </row>
    <row r="26" spans="1:20" ht="19.5" customHeight="1">
      <c r="A26" s="6">
        <f t="shared" si="2"/>
        <v>23</v>
      </c>
      <c r="B26" s="17"/>
      <c r="C26" s="82" t="s">
        <v>9</v>
      </c>
      <c r="D26" s="19"/>
      <c r="E26" s="7"/>
      <c r="F26" s="7"/>
      <c r="G26" s="7"/>
      <c r="H26" s="31"/>
      <c r="I26" s="28"/>
      <c r="J26" s="28"/>
      <c r="K26" s="60">
        <f t="shared" si="0"/>
        <v>0</v>
      </c>
      <c r="L26" s="31"/>
      <c r="M26" s="60">
        <f t="shared" si="1"/>
        <v>0</v>
      </c>
      <c r="N26" s="61"/>
      <c r="O26" s="61"/>
      <c r="P26" s="61"/>
      <c r="Q26" s="61"/>
      <c r="R26" s="61"/>
      <c r="S26" s="61"/>
      <c r="T26" s="15"/>
    </row>
    <row r="27" spans="1:20" ht="19.5" customHeight="1">
      <c r="A27" s="6">
        <f t="shared" si="2"/>
        <v>24</v>
      </c>
      <c r="B27" s="17"/>
      <c r="C27" s="82" t="s">
        <v>9</v>
      </c>
      <c r="D27" s="19"/>
      <c r="E27" s="7"/>
      <c r="F27" s="7"/>
      <c r="G27" s="7"/>
      <c r="H27" s="31"/>
      <c r="I27" s="28"/>
      <c r="J27" s="28"/>
      <c r="K27" s="60">
        <f t="shared" si="0"/>
        <v>0</v>
      </c>
      <c r="L27" s="31"/>
      <c r="M27" s="60">
        <f t="shared" si="1"/>
        <v>0</v>
      </c>
      <c r="N27" s="61"/>
      <c r="O27" s="61"/>
      <c r="P27" s="61"/>
      <c r="Q27" s="61"/>
      <c r="R27" s="61"/>
      <c r="S27" s="61"/>
      <c r="T27" s="15"/>
    </row>
    <row r="28" spans="1:20" ht="19.5" customHeight="1">
      <c r="A28" s="6">
        <f t="shared" si="2"/>
        <v>25</v>
      </c>
      <c r="B28" s="17"/>
      <c r="C28" s="82" t="s">
        <v>9</v>
      </c>
      <c r="D28" s="19"/>
      <c r="E28" s="7"/>
      <c r="F28" s="7"/>
      <c r="G28" s="7"/>
      <c r="H28" s="31"/>
      <c r="I28" s="28"/>
      <c r="J28" s="28"/>
      <c r="K28" s="60">
        <f t="shared" si="0"/>
        <v>0</v>
      </c>
      <c r="L28" s="31"/>
      <c r="M28" s="60">
        <f t="shared" si="1"/>
        <v>0</v>
      </c>
      <c r="N28" s="61"/>
      <c r="O28" s="61"/>
      <c r="P28" s="61"/>
      <c r="Q28" s="61"/>
      <c r="R28" s="61"/>
      <c r="S28" s="61"/>
      <c r="T28" s="15"/>
    </row>
    <row r="29" spans="1:20" ht="19.5" customHeight="1">
      <c r="A29" s="6">
        <f t="shared" si="2"/>
        <v>26</v>
      </c>
      <c r="B29" s="17"/>
      <c r="C29" s="82" t="s">
        <v>9</v>
      </c>
      <c r="D29" s="19"/>
      <c r="E29" s="7"/>
      <c r="F29" s="7"/>
      <c r="G29" s="7"/>
      <c r="H29" s="31"/>
      <c r="I29" s="28"/>
      <c r="J29" s="28"/>
      <c r="K29" s="60">
        <f t="shared" si="0"/>
        <v>0</v>
      </c>
      <c r="L29" s="31"/>
      <c r="M29" s="60">
        <f t="shared" si="1"/>
        <v>0</v>
      </c>
      <c r="N29" s="61"/>
      <c r="O29" s="61"/>
      <c r="P29" s="61"/>
      <c r="Q29" s="61"/>
      <c r="R29" s="61"/>
      <c r="S29" s="61"/>
      <c r="T29" s="15"/>
    </row>
    <row r="30" spans="1:20" ht="19.5" customHeight="1">
      <c r="A30" s="6">
        <f t="shared" si="2"/>
        <v>27</v>
      </c>
      <c r="B30" s="17"/>
      <c r="C30" s="82" t="s">
        <v>9</v>
      </c>
      <c r="D30" s="19"/>
      <c r="E30" s="7"/>
      <c r="F30" s="7"/>
      <c r="G30" s="7"/>
      <c r="H30" s="31"/>
      <c r="I30" s="28"/>
      <c r="J30" s="28"/>
      <c r="K30" s="60">
        <f t="shared" si="0"/>
        <v>0</v>
      </c>
      <c r="L30" s="31"/>
      <c r="M30" s="60">
        <f t="shared" si="1"/>
        <v>0</v>
      </c>
      <c r="N30" s="61"/>
      <c r="O30" s="61"/>
      <c r="P30" s="61"/>
      <c r="Q30" s="61"/>
      <c r="R30" s="61"/>
      <c r="S30" s="61"/>
      <c r="T30" s="15"/>
    </row>
    <row r="31" spans="1:20" ht="19.5" customHeight="1">
      <c r="A31" s="6">
        <f t="shared" si="2"/>
        <v>28</v>
      </c>
      <c r="B31" s="17"/>
      <c r="C31" s="82" t="s">
        <v>9</v>
      </c>
      <c r="D31" s="19"/>
      <c r="E31" s="7"/>
      <c r="F31" s="7"/>
      <c r="G31" s="7"/>
      <c r="H31" s="31"/>
      <c r="I31" s="28"/>
      <c r="J31" s="28"/>
      <c r="K31" s="60">
        <f t="shared" si="0"/>
        <v>0</v>
      </c>
      <c r="L31" s="31"/>
      <c r="M31" s="60">
        <f t="shared" si="1"/>
        <v>0</v>
      </c>
      <c r="N31" s="61"/>
      <c r="O31" s="61"/>
      <c r="P31" s="61"/>
      <c r="Q31" s="61"/>
      <c r="R31" s="61"/>
      <c r="S31" s="61"/>
      <c r="T31" s="15"/>
    </row>
    <row r="32" spans="1:20" ht="19.5" customHeight="1">
      <c r="A32" s="6">
        <f t="shared" si="2"/>
        <v>29</v>
      </c>
      <c r="B32" s="17"/>
      <c r="C32" s="82" t="s">
        <v>9</v>
      </c>
      <c r="D32" s="19"/>
      <c r="E32" s="7"/>
      <c r="F32" s="7"/>
      <c r="G32" s="7"/>
      <c r="H32" s="31"/>
      <c r="I32" s="28"/>
      <c r="J32" s="28"/>
      <c r="K32" s="60">
        <f t="shared" si="0"/>
        <v>0</v>
      </c>
      <c r="L32" s="31"/>
      <c r="M32" s="60">
        <f t="shared" si="1"/>
        <v>0</v>
      </c>
      <c r="N32" s="61"/>
      <c r="O32" s="61"/>
      <c r="P32" s="61"/>
      <c r="Q32" s="61"/>
      <c r="R32" s="61"/>
      <c r="S32" s="61"/>
      <c r="T32" s="15"/>
    </row>
    <row r="33" spans="1:20" ht="19.5" customHeight="1">
      <c r="A33" s="6">
        <f t="shared" si="2"/>
        <v>30</v>
      </c>
      <c r="B33" s="17"/>
      <c r="C33" s="82" t="s">
        <v>9</v>
      </c>
      <c r="D33" s="19"/>
      <c r="E33" s="7"/>
      <c r="F33" s="7"/>
      <c r="G33" s="7"/>
      <c r="H33" s="31">
        <v>236</v>
      </c>
      <c r="I33" s="28">
        <v>50000</v>
      </c>
      <c r="J33" s="28">
        <v>1948</v>
      </c>
      <c r="K33" s="60">
        <f t="shared" si="0"/>
        <v>25.66735112936345</v>
      </c>
      <c r="L33" s="31">
        <v>236</v>
      </c>
      <c r="M33" s="60">
        <f t="shared" si="1"/>
        <v>9.19456</v>
      </c>
      <c r="N33" s="61"/>
      <c r="O33" s="61"/>
      <c r="P33" s="61"/>
      <c r="Q33" s="61"/>
      <c r="R33" s="61"/>
      <c r="S33" s="61"/>
      <c r="T33" s="15"/>
    </row>
    <row r="34" spans="1:20" ht="19.5" customHeight="1">
      <c r="A34" s="62">
        <f t="shared" si="2"/>
        <v>31</v>
      </c>
      <c r="B34" s="83"/>
      <c r="C34" s="84" t="s">
        <v>9</v>
      </c>
      <c r="D34" s="85"/>
      <c r="E34" s="63"/>
      <c r="F34" s="63"/>
      <c r="G34" s="63"/>
      <c r="H34" s="64"/>
      <c r="I34" s="65"/>
      <c r="J34" s="65"/>
      <c r="K34" s="66">
        <f t="shared" si="0"/>
        <v>0</v>
      </c>
      <c r="L34" s="64"/>
      <c r="M34" s="66">
        <f t="shared" si="1"/>
        <v>0</v>
      </c>
      <c r="N34" s="67"/>
      <c r="O34" s="67"/>
      <c r="P34" s="67"/>
      <c r="Q34" s="67"/>
      <c r="R34" s="67"/>
      <c r="S34" s="67"/>
      <c r="T34" s="68"/>
    </row>
    <row r="35" spans="1:20" s="2" customFormat="1" ht="19.5" customHeight="1">
      <c r="A35" s="69" t="s">
        <v>0</v>
      </c>
      <c r="B35" s="69"/>
      <c r="C35" s="69"/>
      <c r="D35" s="69"/>
      <c r="E35" s="69"/>
      <c r="F35" s="69"/>
      <c r="G35" s="69"/>
      <c r="H35" s="70">
        <f>SUM(H4:H34)</f>
        <v>1562</v>
      </c>
      <c r="I35" s="71">
        <f>SUM(I4:I34)</f>
        <v>341000</v>
      </c>
      <c r="J35" s="71"/>
      <c r="K35" s="70">
        <f>SUM(K4:K34)</f>
        <v>178.14125610737693</v>
      </c>
      <c r="L35" s="70">
        <f>SUM(L4:L34)</f>
        <v>1562</v>
      </c>
      <c r="M35" s="70">
        <f t="shared" si="1"/>
        <v>8.768322589229328</v>
      </c>
      <c r="N35" s="72">
        <f aca="true" t="shared" si="3" ref="N35:S35">SUM(N4:N34)</f>
        <v>0</v>
      </c>
      <c r="O35" s="72">
        <f t="shared" si="3"/>
        <v>0</v>
      </c>
      <c r="P35" s="72">
        <f t="shared" si="3"/>
        <v>0</v>
      </c>
      <c r="Q35" s="72">
        <f t="shared" si="3"/>
        <v>0</v>
      </c>
      <c r="R35" s="72">
        <f t="shared" si="3"/>
        <v>0</v>
      </c>
      <c r="S35" s="72">
        <f t="shared" si="3"/>
        <v>0</v>
      </c>
      <c r="T35" s="1"/>
    </row>
    <row r="36" spans="1:20" s="24" customFormat="1" ht="4.5" customHeight="1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1:11" ht="19.5" customHeight="1">
      <c r="A37" s="29" t="s">
        <v>27</v>
      </c>
      <c r="B37" s="29"/>
      <c r="C37" s="29"/>
      <c r="D37" s="29"/>
      <c r="E37" s="72">
        <f>7월!E38</f>
        <v>15444</v>
      </c>
      <c r="F37" s="2" t="s">
        <v>2</v>
      </c>
      <c r="K37" s="26"/>
    </row>
    <row r="38" spans="1:10" ht="19.5" customHeight="1">
      <c r="A38" s="73" t="s">
        <v>48</v>
      </c>
      <c r="B38" s="73"/>
      <c r="C38" s="73"/>
      <c r="D38" s="73"/>
      <c r="E38" s="74">
        <f>E37+H35</f>
        <v>17006</v>
      </c>
      <c r="F38" s="2" t="s">
        <v>2</v>
      </c>
      <c r="I38" s="86" t="s">
        <v>96</v>
      </c>
      <c r="J38" s="87">
        <f>MAX(J4:J34)</f>
        <v>2048</v>
      </c>
    </row>
    <row r="39" spans="1:10" ht="19.5" customHeight="1">
      <c r="A39" s="75" t="s">
        <v>49</v>
      </c>
      <c r="B39" s="75"/>
      <c r="C39" s="75"/>
      <c r="D39" s="75"/>
      <c r="E39" s="76">
        <f>H35/A34</f>
        <v>50.38709677419355</v>
      </c>
      <c r="F39" s="2" t="s">
        <v>2</v>
      </c>
      <c r="I39" s="86" t="s">
        <v>97</v>
      </c>
      <c r="J39" s="87">
        <f>MIN(J4:J34)</f>
        <v>1849</v>
      </c>
    </row>
    <row r="40" spans="1:10" ht="19.5" customHeight="1">
      <c r="A40" s="75" t="s">
        <v>50</v>
      </c>
      <c r="B40" s="75"/>
      <c r="C40" s="75"/>
      <c r="D40" s="75"/>
      <c r="E40" s="77">
        <f>COUNTIF(K4:K34,"&gt;0")</f>
        <v>6</v>
      </c>
      <c r="F40" s="2" t="s">
        <v>24</v>
      </c>
      <c r="I40" s="86" t="s">
        <v>98</v>
      </c>
      <c r="J40" s="87">
        <f>AVERAGE(J4:J34)</f>
        <v>1926</v>
      </c>
    </row>
    <row r="41" spans="1:6" ht="19.5" customHeight="1">
      <c r="A41" s="78" t="s">
        <v>51</v>
      </c>
      <c r="B41" s="78"/>
      <c r="C41" s="78"/>
      <c r="D41" s="78"/>
      <c r="E41" s="79">
        <f>A34/E40</f>
        <v>5.166666666666667</v>
      </c>
      <c r="F41" s="2" t="s">
        <v>25</v>
      </c>
    </row>
    <row r="42" spans="1:6" ht="19.5" customHeight="1">
      <c r="A42" s="80" t="s">
        <v>28</v>
      </c>
      <c r="B42" s="80"/>
      <c r="C42" s="80"/>
      <c r="D42" s="80"/>
      <c r="E42" s="81">
        <f>(H35-H4+9월!H14)/8월!K35</f>
        <v>8.880593044917283</v>
      </c>
      <c r="F42" s="2" t="s">
        <v>26</v>
      </c>
    </row>
  </sheetData>
  <mergeCells count="7">
    <mergeCell ref="A40:D40"/>
    <mergeCell ref="A41:D41"/>
    <mergeCell ref="A42:D42"/>
    <mergeCell ref="A35:G35"/>
    <mergeCell ref="A37:D37"/>
    <mergeCell ref="A38:D38"/>
    <mergeCell ref="A39:D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3"/>
  <headerFooter alignWithMargins="0">
    <oddFooter>&amp;R&lt;문서인쇄일 : &amp;D&gt;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(주)동학식품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정무</dc:creator>
  <cp:keywords/>
  <dc:description/>
  <cp:lastModifiedBy>김유진</cp:lastModifiedBy>
  <cp:lastPrinted>2009-01-30T18:26:05Z</cp:lastPrinted>
  <dcterms:created xsi:type="dcterms:W3CDTF">2007-06-07T23:27:46Z</dcterms:created>
  <dcterms:modified xsi:type="dcterms:W3CDTF">2009-01-30T18:31:31Z</dcterms:modified>
  <cp:category/>
  <cp:version/>
  <cp:contentType/>
  <cp:contentStatus/>
</cp:coreProperties>
</file>